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U:\Управление финансового инжиниринга\Солодовня\Shipyards\для юристов\"/>
    </mc:Choice>
  </mc:AlternateContent>
  <xr:revisionPtr revIDLastSave="0" documentId="13_ncr:1_{33814932-ABE4-458D-9D95-DDD91B36216D}" xr6:coauthVersionLast="47" xr6:coauthVersionMax="47" xr10:uidLastSave="{00000000-0000-0000-0000-000000000000}"/>
  <bookViews>
    <workbookView xWindow="-110" yWindow="-110" windowWidth="19420" windowHeight="10420" tabRatio="977" xr2:uid="{86697FEF-FA10-4425-AC47-CB7E357B7C12}"/>
  </bookViews>
  <sheets>
    <sheet name="Balance" sheetId="1" r:id="rId1"/>
    <sheet name="prepayments" sheetId="10" r:id="rId2"/>
    <sheet name="Trade receivables" sheetId="3" r:id="rId3"/>
    <sheet name="Due from State and other" sheetId="2" r:id="rId4"/>
    <sheet name="held for sale" sheetId="12" r:id="rId5"/>
    <sheet name="Trade Payables" sheetId="11" r:id="rId6"/>
    <sheet name="Advaces rec" sheetId="9" r:id="rId7"/>
    <sheet name="Liab. due to Group c." sheetId="4" r:id="rId8"/>
    <sheet name="Liab. for loans due to Group c." sheetId="5" r:id="rId9"/>
    <sheet name="Liab. for loans" sheetId="6" r:id="rId10"/>
    <sheet name="Other short term Liab." sheetId="7" r:id="rId11"/>
  </sheets>
  <definedNames>
    <definedName name="_xlnm._FilterDatabase" localSheetId="5" hidden="1">'Trade Payables'!$A$5:$X$153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I170" i="11" l="1"/>
  <c r="I12" i="3"/>
  <c r="B53" i="1" l="1"/>
  <c r="F53" i="1" s="1"/>
  <c r="B52" i="1"/>
  <c r="F52" i="1" s="1"/>
  <c r="F51" i="1"/>
  <c r="B51" i="1"/>
  <c r="F50" i="1"/>
  <c r="B50" i="1"/>
  <c r="B49" i="1"/>
  <c r="F49" i="1" s="1"/>
  <c r="B48" i="1"/>
  <c r="F48" i="1" s="1"/>
  <c r="B47" i="1"/>
  <c r="F47" i="1" s="1"/>
  <c r="B45" i="1"/>
  <c r="F43" i="1"/>
  <c r="F45" i="1" s="1"/>
  <c r="F39" i="1"/>
  <c r="B39" i="1"/>
  <c r="B41" i="1" s="1"/>
  <c r="F37" i="1"/>
  <c r="F36" i="1"/>
  <c r="F35" i="1"/>
  <c r="F41" i="1" s="1"/>
  <c r="F34" i="1"/>
  <c r="B23" i="1"/>
  <c r="F18" i="1"/>
  <c r="B18" i="1"/>
  <c r="F17" i="1"/>
  <c r="F21" i="1" s="1"/>
  <c r="B17" i="1"/>
  <c r="B21" i="1" s="1"/>
  <c r="F12" i="1"/>
  <c r="F15" i="1" s="1"/>
  <c r="B11" i="1"/>
  <c r="B15" i="1" s="1"/>
  <c r="B10" i="1"/>
  <c r="F6" i="1"/>
  <c r="B5" i="1"/>
  <c r="B8" i="1" s="1"/>
  <c r="F8" i="1" s="1"/>
  <c r="H10" i="9"/>
  <c r="I10" i="9" s="1"/>
  <c r="I9" i="9"/>
  <c r="B3" i="7"/>
  <c r="B3" i="6"/>
  <c r="B3" i="5"/>
  <c r="B3" i="4"/>
  <c r="I11" i="9" l="1"/>
  <c r="B25" i="1"/>
  <c r="B29" i="1" s="1"/>
  <c r="F25" i="1"/>
  <c r="F29" i="1" s="1"/>
  <c r="F62" i="1" s="1"/>
  <c r="F55" i="1"/>
  <c r="F59" i="1" s="1"/>
  <c r="B55" i="1"/>
  <c r="B59" i="1" s="1"/>
  <c r="F5" i="1"/>
  <c r="I12" i="2"/>
  <c r="B62" i="1" l="1"/>
</calcChain>
</file>

<file path=xl/sharedStrings.xml><?xml version="1.0" encoding="utf-8"?>
<sst xmlns="http://schemas.openxmlformats.org/spreadsheetml/2006/main" count="840" uniqueCount="489">
  <si>
    <t>INTANGIBLE ASSETS</t>
  </si>
  <si>
    <t>TANGIBLE ASSETS</t>
  </si>
  <si>
    <t>LONG TERM ASSETS</t>
  </si>
  <si>
    <t>RAW MATERIALS AND SUPPLIES</t>
  </si>
  <si>
    <t>PREPAYMENTS</t>
  </si>
  <si>
    <t>HELD FOR SALE</t>
  </si>
  <si>
    <t>INVENTORIES</t>
  </si>
  <si>
    <t>TRADE RECEIVALBES</t>
  </si>
  <si>
    <t>AMOUNTS DUE FROM STATE AND OTHER</t>
  </si>
  <si>
    <t>OTHER RECEIVABLES</t>
  </si>
  <si>
    <t>RECEIVALBES</t>
  </si>
  <si>
    <t>CASH</t>
  </si>
  <si>
    <t>CURRENT ASSETS</t>
  </si>
  <si>
    <t>PREPAID EXPENSES</t>
  </si>
  <si>
    <t>TOTAL ASSETS</t>
  </si>
  <si>
    <t>ASSETS</t>
  </si>
  <si>
    <t>EQUITY AND LIABILITIES</t>
  </si>
  <si>
    <t>REG CAPITA</t>
  </si>
  <si>
    <t>CAPITAL RESERVES</t>
  </si>
  <si>
    <t>RESERVES FROM NET INCOME</t>
  </si>
  <si>
    <t>TRANSFERRED LOSS</t>
  </si>
  <si>
    <t>CAPITAL AND RESERVES</t>
  </si>
  <si>
    <t>PROVISIONS FOR LITIGATION</t>
  </si>
  <si>
    <t>PROVISIONS</t>
  </si>
  <si>
    <t>LIABILITIES TO GROUP COMPANIES</t>
  </si>
  <si>
    <t>LIABILITIES FOR LOANS GO GROUP</t>
  </si>
  <si>
    <t xml:space="preserve">LIABILITIES FOR LOANS  </t>
  </si>
  <si>
    <t>ADVANCES RECEIVED</t>
  </si>
  <si>
    <t>TRADE PAYABLES</t>
  </si>
  <si>
    <t>DUE TO EMPLOYEES</t>
  </si>
  <si>
    <t>OTHER</t>
  </si>
  <si>
    <t>ESTRY INTER.</t>
  </si>
  <si>
    <t>ALCOR INTER.</t>
  </si>
  <si>
    <t>ALCOR PRINCIPAL</t>
  </si>
  <si>
    <t>ESTRY PRINCIPAL</t>
  </si>
  <si>
    <t>SHORT TERM LIABILITIES</t>
  </si>
  <si>
    <t>ACCRUED EXPENSES</t>
  </si>
  <si>
    <t>TOTAL EQUITY AND LIABILITIES</t>
  </si>
  <si>
    <t>SALARIES DEDUCTED AS PAID IN JUN</t>
  </si>
  <si>
    <t>RECEIVABLES 1030-A2 MOSTLY - PAID COST NOT YET INVOICED</t>
  </si>
  <si>
    <t>AVANGARD SHIPYARDS, BALANCE, ESTIMATE 8 OF JUN 2026</t>
  </si>
  <si>
    <t>PROFIT UP TO DATE</t>
  </si>
  <si>
    <t>AVANGARD SHIPYARDS D.D.</t>
  </si>
  <si>
    <t>SALDO KONTA</t>
  </si>
  <si>
    <t>1600</t>
  </si>
  <si>
    <t>DUE FROM STATE AND OTHER</t>
  </si>
  <si>
    <t>Od datuma:</t>
  </si>
  <si>
    <t>Do datuma:</t>
  </si>
  <si>
    <t/>
  </si>
  <si>
    <t>PARTNER</t>
  </si>
  <si>
    <t>MJESTO</t>
  </si>
  <si>
    <t>DUGUJE</t>
  </si>
  <si>
    <t>POTRAŽUJE</t>
  </si>
  <si>
    <t>SALDO</t>
  </si>
  <si>
    <t>0001</t>
  </si>
  <si>
    <t>SICK LEAVE REFOUNDS</t>
  </si>
  <si>
    <t>PULA</t>
  </si>
  <si>
    <t>0002</t>
  </si>
  <si>
    <t>INCOME TAX PREPAYMENT</t>
  </si>
  <si>
    <t>0003</t>
  </si>
  <si>
    <t>0004</t>
  </si>
  <si>
    <t>ESTIMATE</t>
  </si>
  <si>
    <t>TRADE RECEIVABLES</t>
  </si>
  <si>
    <t>0387</t>
  </si>
  <si>
    <t>LUČKA UPRAVA PULA</t>
  </si>
  <si>
    <t>8565</t>
  </si>
  <si>
    <t>MAWY LIMITED MMG TRUST (BVI)</t>
  </si>
  <si>
    <t>TORTOLA</t>
  </si>
  <si>
    <t>LIABILITIES DUE TO GROUP COMPANUES</t>
  </si>
  <si>
    <t xml:space="preserve">(in EUR) </t>
  </si>
  <si>
    <t xml:space="preserve">ALCOR HOLDING GROUP A.G. Zurich </t>
  </si>
  <si>
    <t>Interests payable:</t>
  </si>
  <si>
    <t>Loan agreement from 10.04.2007</t>
  </si>
  <si>
    <t>Loan agreement from 28.01.2010</t>
  </si>
  <si>
    <t>Loan agreement from 20.02.2014</t>
  </si>
  <si>
    <t>Loan agreement from 31.08.2018</t>
  </si>
  <si>
    <t>Loan agreement from 10.07.2020</t>
  </si>
  <si>
    <t>LIABILITIES FOR LOANS DUE TO GROUP COMPANUES</t>
  </si>
  <si>
    <t>Loan agreement from 10.07.2000</t>
  </si>
  <si>
    <t>LIABILITIES FOR LOANS</t>
  </si>
  <si>
    <t>ESTRY UNIТED L.T.D. Tortola, British Virgin Islands</t>
  </si>
  <si>
    <t>Loan Agreement from 31.05.2024</t>
  </si>
  <si>
    <t>Loan Agreement from 28.01.2025</t>
  </si>
  <si>
    <t>Loan Agreement from 08.10.2025</t>
  </si>
  <si>
    <t>Loan Agreement from 20.02.2026</t>
  </si>
  <si>
    <t>OTHER SHORT - ТЕRМ LIABILITIES</t>
  </si>
  <si>
    <t>The amount refers to accrued interest on received loans</t>
  </si>
  <si>
    <t>2200</t>
  </si>
  <si>
    <t>0007</t>
  </si>
  <si>
    <t>HOTEL MILAN D.O.O.</t>
  </si>
  <si>
    <t>0009</t>
  </si>
  <si>
    <t>PEEM D.O.O.</t>
  </si>
  <si>
    <t>0011</t>
  </si>
  <si>
    <t>SEVEN SEA COMPANY D.O.O.</t>
  </si>
  <si>
    <t>SPLIT</t>
  </si>
  <si>
    <t>0014</t>
  </si>
  <si>
    <t>I.VEM  D.O.O.</t>
  </si>
  <si>
    <t>0032</t>
  </si>
  <si>
    <t>NEŽIĆ  D.O.O.</t>
  </si>
  <si>
    <t>BUZET</t>
  </si>
  <si>
    <t>0043</t>
  </si>
  <si>
    <t>LUKA PULA D.O.O.</t>
  </si>
  <si>
    <t>0046</t>
  </si>
  <si>
    <t>CADCON  D.O.O.</t>
  </si>
  <si>
    <t>0049</t>
  </si>
  <si>
    <t>DHL INTERNATIONAL  D.O.O.</t>
  </si>
  <si>
    <t>ZAGREB</t>
  </si>
  <si>
    <t>0052</t>
  </si>
  <si>
    <t>OMNI  D.O.O.</t>
  </si>
  <si>
    <t>0054</t>
  </si>
  <si>
    <t>ALAGO   D.O.O.</t>
  </si>
  <si>
    <t>RAKOV POTOK</t>
  </si>
  <si>
    <t>0056</t>
  </si>
  <si>
    <t>WURTH-HRVATSKA D.O.O.</t>
  </si>
  <si>
    <t>0074</t>
  </si>
  <si>
    <t>QUALITY IN QUALITY OUT  D.O.O</t>
  </si>
  <si>
    <t>0082</t>
  </si>
  <si>
    <t>EDAR D.O.O.</t>
  </si>
  <si>
    <t>POREČ</t>
  </si>
  <si>
    <t>0088</t>
  </si>
  <si>
    <t>DIVCOM D.O.O.</t>
  </si>
  <si>
    <t>RIJEKA</t>
  </si>
  <si>
    <t>0105</t>
  </si>
  <si>
    <t>TIPTEH ZAGREB D.O.O.</t>
  </si>
  <si>
    <t>0112</t>
  </si>
  <si>
    <t>NASTAVNI ZAVOD ZA JAVNO ZDRAVSTVO ISTARSKE ŽUPANIJE</t>
  </si>
  <si>
    <t>0135</t>
  </si>
  <si>
    <t>HP - HRVATSKA POŠTA D.D.</t>
  </si>
  <si>
    <t>0224</t>
  </si>
  <si>
    <t>ROTA D.O.O.</t>
  </si>
  <si>
    <t>0272</t>
  </si>
  <si>
    <t>FLUIDMAR D.O.O.</t>
  </si>
  <si>
    <t>0287</t>
  </si>
  <si>
    <t>HRVATSKI REGISTAR BRODOVA</t>
  </si>
  <si>
    <t>0309</t>
  </si>
  <si>
    <t>ROCE D.O.O.</t>
  </si>
  <si>
    <t>0333</t>
  </si>
  <si>
    <t>MOTORTECH CONSULTING D.O.O.</t>
  </si>
  <si>
    <t>0334</t>
  </si>
  <si>
    <t>FROH D.O.O.</t>
  </si>
  <si>
    <t>TUHELJ</t>
  </si>
  <si>
    <t>0356</t>
  </si>
  <si>
    <t>GALVANIZACIJA  LOVRIĆ, OBRT (R-1)</t>
  </si>
  <si>
    <t>0394</t>
  </si>
  <si>
    <t>IN TIME D.O.O.</t>
  </si>
  <si>
    <t>VELIKA GORICA</t>
  </si>
  <si>
    <t>0404</t>
  </si>
  <si>
    <t>DEZINSEKCIJA  D.O.O. RIJEKA</t>
  </si>
  <si>
    <t>0417</t>
  </si>
  <si>
    <t>BUILD PROTECT D.O.O.</t>
  </si>
  <si>
    <t>0435</t>
  </si>
  <si>
    <t>KUM TRADE ENGINEERING D.O.O.</t>
  </si>
  <si>
    <t>0444</t>
  </si>
  <si>
    <t>INA D.D. PULA</t>
  </si>
  <si>
    <t>0478</t>
  </si>
  <si>
    <t>FITTICH D.O.O.</t>
  </si>
  <si>
    <t>0596</t>
  </si>
  <si>
    <t>PH DETAILING D.O.O.</t>
  </si>
  <si>
    <t>0631</t>
  </si>
  <si>
    <t>MOTOMARINER D.O.O.</t>
  </si>
  <si>
    <t>0634</t>
  </si>
  <si>
    <t>WASI D.O.O.</t>
  </si>
  <si>
    <t>0668</t>
  </si>
  <si>
    <t>LEPOSCHA  D.O.O.</t>
  </si>
  <si>
    <t>0680</t>
  </si>
  <si>
    <t>ŠARIĆ PROJEKT D.O.O.</t>
  </si>
  <si>
    <t>MARČANA</t>
  </si>
  <si>
    <t>0708</t>
  </si>
  <si>
    <t>ZAVAR D.O.O.</t>
  </si>
  <si>
    <t>KRK</t>
  </si>
  <si>
    <t>7232</t>
  </si>
  <si>
    <t>GOA D.O.O.</t>
  </si>
  <si>
    <t>7255</t>
  </si>
  <si>
    <t>CONTY PLUS D.O.O.</t>
  </si>
  <si>
    <t>7256</t>
  </si>
  <si>
    <t>SEALING SYSTEMS D.O.O</t>
  </si>
  <si>
    <t>VIŠKOVO</t>
  </si>
  <si>
    <t>7263</t>
  </si>
  <si>
    <t>ELEKTROTEHNIKA</t>
  </si>
  <si>
    <t>7383</t>
  </si>
  <si>
    <t>ADRIANA NAUTICA D.O.O.</t>
  </si>
  <si>
    <t>7418</t>
  </si>
  <si>
    <t>SIGURNOST BOLJUN D.O.O.</t>
  </si>
  <si>
    <t>7472</t>
  </si>
  <si>
    <t>BAUHAUS-ZAGREB  K.D. - PRODAJNI CENTAR PULA</t>
  </si>
  <si>
    <t>7483</t>
  </si>
  <si>
    <t>J.U.A. FRISCHEIS VELIKA GORICA</t>
  </si>
  <si>
    <t>7519</t>
  </si>
  <si>
    <t>ELKRON MEDICA D.O.O.</t>
  </si>
  <si>
    <t>7524</t>
  </si>
  <si>
    <t>RECA  D.O.O.</t>
  </si>
  <si>
    <t>VARAŽDIN</t>
  </si>
  <si>
    <t>7557</t>
  </si>
  <si>
    <t>OCEANUS D.O.O.</t>
  </si>
  <si>
    <t>7668</t>
  </si>
  <si>
    <t>PULA HERCULANEA D.O.O.</t>
  </si>
  <si>
    <t>7707</t>
  </si>
  <si>
    <t>ALCA  ZAGREB  D.O.O.</t>
  </si>
  <si>
    <t>7751</t>
  </si>
  <si>
    <t>CODIS D.O.O.</t>
  </si>
  <si>
    <t>7775</t>
  </si>
  <si>
    <t>ANTIPIROS  D.O.O.</t>
  </si>
  <si>
    <t>7811</t>
  </si>
  <si>
    <t>NAUTIC ELEKTRO SERVIS D.O.O.</t>
  </si>
  <si>
    <t>ROVINJ</t>
  </si>
  <si>
    <t>7886</t>
  </si>
  <si>
    <t>METIS  D.D.</t>
  </si>
  <si>
    <t>7950</t>
  </si>
  <si>
    <t>HRVATSKI TELEKOM D.D.</t>
  </si>
  <si>
    <t>7968</t>
  </si>
  <si>
    <t>REVIDAS - REVIZIJA I KONZALTING D.O.O.</t>
  </si>
  <si>
    <t>7974</t>
  </si>
  <si>
    <t>KONICA MINOLTA HRVATSKA D.O.O POSLOVNICA RIJEKA</t>
  </si>
  <si>
    <t>8004</t>
  </si>
  <si>
    <t>ABC MAZIVA D.O.O.</t>
  </si>
  <si>
    <t>8023</t>
  </si>
  <si>
    <t>ASTERN - OBRT ZA USLUGE,POPRAVKE I ODRŽAVANE BRODOVA</t>
  </si>
  <si>
    <t>ŠIBENIK</t>
  </si>
  <si>
    <t>8121</t>
  </si>
  <si>
    <t>BRODSKI MOTORI, OBRT (R-2)</t>
  </si>
  <si>
    <t>8162</t>
  </si>
  <si>
    <t>V.D.JAVNOG BILJEŽNIKA - IVAN CRLJENICA</t>
  </si>
  <si>
    <t>8192</t>
  </si>
  <si>
    <t>BAREGEL D.O.O.</t>
  </si>
  <si>
    <t>SOLIN</t>
  </si>
  <si>
    <t>8288</t>
  </si>
  <si>
    <t>YACHT CENTER ADRIATIK D.O.O.</t>
  </si>
  <si>
    <t>8353</t>
  </si>
  <si>
    <t>ISTRA MARINE ELEKTRONIKA D.O.O.</t>
  </si>
  <si>
    <t>8381</t>
  </si>
  <si>
    <t>LA-MAR D.O.O.</t>
  </si>
  <si>
    <t>ŽMINJ</t>
  </si>
  <si>
    <t>8387</t>
  </si>
  <si>
    <t>EME D.O.O.</t>
  </si>
  <si>
    <t>8392</t>
  </si>
  <si>
    <t>VUGAMONT OBRT,VL.NENAD VUGA</t>
  </si>
  <si>
    <t>8436</t>
  </si>
  <si>
    <t>RAIFFEISENBANK AUSTRIA D.D.</t>
  </si>
  <si>
    <t>8478</t>
  </si>
  <si>
    <t>GRAWE HRVATSKA D.D.</t>
  </si>
  <si>
    <t>8495</t>
  </si>
  <si>
    <t>MIJANDRUŠIĆ  D.O.O.</t>
  </si>
  <si>
    <t>PAZIN</t>
  </si>
  <si>
    <t>8504</t>
  </si>
  <si>
    <t>HEP OPSKRBA D.O.O.</t>
  </si>
  <si>
    <t>8574</t>
  </si>
  <si>
    <t>SREDIŠNJE KLIRINŠKO DEPOZITARNO DRUŠTVO D.D.</t>
  </si>
  <si>
    <t>8606</t>
  </si>
  <si>
    <t>EXCLUSIVE PAINT D.O.O.</t>
  </si>
  <si>
    <t>SESVETE</t>
  </si>
  <si>
    <t>8653</t>
  </si>
  <si>
    <t>VIJCI KRANJEC, OBRT R-1</t>
  </si>
  <si>
    <t>8665</t>
  </si>
  <si>
    <t>H.I.P.E.R.  D.O.O.</t>
  </si>
  <si>
    <t>VODNJAN</t>
  </si>
  <si>
    <t>8697</t>
  </si>
  <si>
    <t>PLUS HOSTING GRUPA D.O.O.</t>
  </si>
  <si>
    <t>8754</t>
  </si>
  <si>
    <t>YACHTHINGS D.O.O.</t>
  </si>
  <si>
    <t>8761</t>
  </si>
  <si>
    <t>DIOXA D.O.O.</t>
  </si>
  <si>
    <t>8770</t>
  </si>
  <si>
    <t>A.T.L. D.O.O.</t>
  </si>
  <si>
    <t>MOTOVUN</t>
  </si>
  <si>
    <t>8785</t>
  </si>
  <si>
    <t>PETROL  D.O.O.</t>
  </si>
  <si>
    <t>8789</t>
  </si>
  <si>
    <t>ODVJETNIK DAMIR POKUPEC (R-1)</t>
  </si>
  <si>
    <t>8791</t>
  </si>
  <si>
    <t>HRVATSKA RADIOTELEVIZIJA</t>
  </si>
  <si>
    <t>8796</t>
  </si>
  <si>
    <t>DONDOLA, OBRT (R-2)</t>
  </si>
  <si>
    <t>GALIŽANA</t>
  </si>
  <si>
    <t>8818</t>
  </si>
  <si>
    <t>VITALIS VODA D.O.O.</t>
  </si>
  <si>
    <t>SVETVINČENAT</t>
  </si>
  <si>
    <t>8831</t>
  </si>
  <si>
    <t>ALATI MILIĆ D.O.O.</t>
  </si>
  <si>
    <t>8838</t>
  </si>
  <si>
    <t>DELFAR D.O.O.</t>
  </si>
  <si>
    <t>8844</t>
  </si>
  <si>
    <t>EKO BLIC D.O.O.</t>
  </si>
  <si>
    <t>POPOVAČA</t>
  </si>
  <si>
    <t>8847</t>
  </si>
  <si>
    <t>FERING FIT D.O.O.</t>
  </si>
  <si>
    <t>8860</t>
  </si>
  <si>
    <t>MARITIMUS D.O.O.</t>
  </si>
  <si>
    <t>8871</t>
  </si>
  <si>
    <t>ELGRAD D.O.O.</t>
  </si>
  <si>
    <t>8876</t>
  </si>
  <si>
    <t>SAMPLE, OBRT ZA TISAK I PROMIDŽBU (R-1)</t>
  </si>
  <si>
    <t>8899</t>
  </si>
  <si>
    <t>KOMPAKT D.O.O.</t>
  </si>
  <si>
    <t>8949</t>
  </si>
  <si>
    <t>BLASCO, OBRT (R-2)</t>
  </si>
  <si>
    <t>8967</t>
  </si>
  <si>
    <t>LANGO, OBRT (R-2)</t>
  </si>
  <si>
    <t>8972</t>
  </si>
  <si>
    <t>EXPRIMO ADRIA D.O.O.</t>
  </si>
  <si>
    <t>8977</t>
  </si>
  <si>
    <t>INTEGRALCOMMERCE D.O.O.</t>
  </si>
  <si>
    <t>9075</t>
  </si>
  <si>
    <t>PLODINE D.D. ZA TRGOVINU I USLUGE</t>
  </si>
  <si>
    <t>9107</t>
  </si>
  <si>
    <t>ISTRA COLOR D.O.O.</t>
  </si>
  <si>
    <t>9175</t>
  </si>
  <si>
    <t>NEW NODI - LUCANO POPOVIĆ</t>
  </si>
  <si>
    <t>9220</t>
  </si>
  <si>
    <t>YACHT &amp; CAR COLOURS, OBRT R-2</t>
  </si>
  <si>
    <t>9222</t>
  </si>
  <si>
    <t>PAKPLUS D.O.O.</t>
  </si>
  <si>
    <t>ČAKOVEC</t>
  </si>
  <si>
    <t>9251</t>
  </si>
  <si>
    <t>AM GRUPA D.O.O.</t>
  </si>
  <si>
    <t>9311</t>
  </si>
  <si>
    <t>ORBICO D.O.O.</t>
  </si>
  <si>
    <t>9314</t>
  </si>
  <si>
    <t>STUDENAC D.O.O.</t>
  </si>
  <si>
    <t>OMIŠ</t>
  </si>
  <si>
    <t>9522</t>
  </si>
  <si>
    <t>TVORNICA REKLAME D.O.O.</t>
  </si>
  <si>
    <t>9533</t>
  </si>
  <si>
    <t>SKUBA HRVATSKA D.O.O.</t>
  </si>
  <si>
    <t>9537</t>
  </si>
  <si>
    <t>OMNIS COLOR ISTRA D.O.O.</t>
  </si>
  <si>
    <t>9540</t>
  </si>
  <si>
    <t>MARIN ARMATURE D.O.O.</t>
  </si>
  <si>
    <t>9598</t>
  </si>
  <si>
    <t>FORCH D.O.O.</t>
  </si>
  <si>
    <t>9617</t>
  </si>
  <si>
    <t>AKUBEREN D.O.O.</t>
  </si>
  <si>
    <t>9637</t>
  </si>
  <si>
    <t>SVA PULA D.O.O.</t>
  </si>
  <si>
    <t>9640</t>
  </si>
  <si>
    <t>ERG D.O.O.</t>
  </si>
  <si>
    <t>9667</t>
  </si>
  <si>
    <t>A1 HRVATSKA D.O.O.</t>
  </si>
  <si>
    <t>9674</t>
  </si>
  <si>
    <t>ASPAR-RIGGING D.O.O.</t>
  </si>
  <si>
    <t>9676</t>
  </si>
  <si>
    <t>NORD YACHT D.O.O.</t>
  </si>
  <si>
    <t>9705</t>
  </si>
  <si>
    <t>NAUTOR D.O.O.</t>
  </si>
  <si>
    <t>9706</t>
  </si>
  <si>
    <t>GIOVANNI V.T.R.</t>
  </si>
  <si>
    <t>9711</t>
  </si>
  <si>
    <t>CIAK AUTO D.O.O.</t>
  </si>
  <si>
    <t>STUPNIK</t>
  </si>
  <si>
    <t>9714</t>
  </si>
  <si>
    <t>GRACOTECH GRUPA D.O.O.</t>
  </si>
  <si>
    <t>DONJA ZELINA</t>
  </si>
  <si>
    <t>9759</t>
  </si>
  <si>
    <t>ZUBER, OBRT ZA USLUGE PRIJEVOZA</t>
  </si>
  <si>
    <t>9763</t>
  </si>
  <si>
    <t>I.FALCO V D.O.O.</t>
  </si>
  <si>
    <t>9770</t>
  </si>
  <si>
    <t>CENTAR ZA VOZILA HRVATSKA D.D.</t>
  </si>
  <si>
    <t>9825</t>
  </si>
  <si>
    <t>BEGO, OBRT ZA POPRAVAK GUMIRANIH PROIZVODA</t>
  </si>
  <si>
    <t>9832</t>
  </si>
  <si>
    <t>PRO BLAST</t>
  </si>
  <si>
    <t>KAŠTELIR</t>
  </si>
  <si>
    <t>9859</t>
  </si>
  <si>
    <t>ARMIN, OBRT ZA ČIŠĆENJE</t>
  </si>
  <si>
    <t>9871</t>
  </si>
  <si>
    <t>ISTRAMARINE D.O.O.</t>
  </si>
  <si>
    <t>9875</t>
  </si>
  <si>
    <t>WIENER OSIGURANJE VIG D.D.</t>
  </si>
  <si>
    <t>9884</t>
  </si>
  <si>
    <t>PANGEA PULA D.O.O.</t>
  </si>
  <si>
    <t>9886</t>
  </si>
  <si>
    <t>ELEKTRONIČKI RAČUNI D.O.O.</t>
  </si>
  <si>
    <t>9901</t>
  </si>
  <si>
    <t>LJEKARNA DAMAŠKA</t>
  </si>
  <si>
    <t>9918</t>
  </si>
  <si>
    <t>FLUIDMATIC D.O.O.</t>
  </si>
  <si>
    <t>9921</t>
  </si>
  <si>
    <t>MIELE CENTAR MODERATOR</t>
  </si>
  <si>
    <t>9967</t>
  </si>
  <si>
    <t>VODOVOD PULA D.O.O.</t>
  </si>
  <si>
    <t>9977</t>
  </si>
  <si>
    <t>FLOW SHIP DESIGN D.O.O.</t>
  </si>
  <si>
    <t>9988</t>
  </si>
  <si>
    <t>IVETA AUTOSERVIS D.O.O.</t>
  </si>
  <si>
    <t>9994</t>
  </si>
  <si>
    <t>SOL CROATIA D.O.O.</t>
  </si>
  <si>
    <t>9999</t>
  </si>
  <si>
    <t>TERMO FRESH 93</t>
  </si>
  <si>
    <t>UKUPNO:</t>
  </si>
  <si>
    <t>Blue</t>
  </si>
  <si>
    <t>2921</t>
  </si>
  <si>
    <t>8257</t>
  </si>
  <si>
    <t>ESTRY UNITED LTD</t>
  </si>
  <si>
    <t>9740</t>
  </si>
  <si>
    <t>DALMATINO D.O.O.</t>
  </si>
  <si>
    <t>it's the advanced fro 1030-A2 resulting from calculation made at 31st of May considering cost occured up to 31st of May.</t>
  </si>
  <si>
    <t xml:space="preserve">The 141.073,23 </t>
  </si>
  <si>
    <t>The -105.750 it's Saric project, he was solved and removed from advances given and advances received.</t>
  </si>
  <si>
    <t>The -155.488,27 it's estimated NETT paid to suppliers after 31st of May.</t>
  </si>
  <si>
    <t>This is giving the nett receivable from Estry of 84.940,22 euros.</t>
  </si>
  <si>
    <t>COST A2 PREVIOUS YEARDS, TO BE BOOKED AGAINST ADVANCED RECEIVED</t>
  </si>
  <si>
    <t>CURRENT COST FOR A2</t>
  </si>
  <si>
    <t>WHERE 954.479,51 RELATED TO 1030-A2 TO BE BOOKED AGAINST COST PREVIOUS YEARDS AND CURRENT YEAR COST</t>
  </si>
  <si>
    <t xml:space="preserve">PRODUCTION - </t>
  </si>
  <si>
    <t>CURRENT COST A2</t>
  </si>
  <si>
    <t>VARIJABILNA ESTIMATE 1% ON 1.408.977,25</t>
  </si>
  <si>
    <t>1241</t>
  </si>
  <si>
    <t>prepayments</t>
  </si>
  <si>
    <t>7486</t>
  </si>
  <si>
    <t>AGRAM  D.O.O.</t>
  </si>
  <si>
    <t>8984</t>
  </si>
  <si>
    <t>INA D.D. RAFINERIJE I MARKETING</t>
  </si>
  <si>
    <t>9256</t>
  </si>
  <si>
    <t>ELMAR, SERVIS BRODSKIH UREĐAJA</t>
  </si>
  <si>
    <t>ZADAR</t>
  </si>
  <si>
    <t xml:space="preserve">Scaffolding – paid but later the owner said he does not need it. </t>
  </si>
  <si>
    <t>Overpayment for fuel</t>
  </si>
  <si>
    <t>sevice watermaker for A2, supplier did not sent yet the final invoice.</t>
  </si>
  <si>
    <t>Agram will never return the payment, they were ready to deliver once we said we do not need it.</t>
  </si>
  <si>
    <t>The scaffolding is their hands, they said they will try to sell it and give us the money somewhere in the future.</t>
  </si>
  <si>
    <t xml:space="preserve">But that's not happening. </t>
  </si>
  <si>
    <t>Its from december 2023.</t>
  </si>
  <si>
    <t>0141</t>
  </si>
  <si>
    <t>ARAZZO LTD</t>
  </si>
  <si>
    <t>GRAND CAYMAN</t>
  </si>
  <si>
    <t>8944</t>
  </si>
  <si>
    <t>YACHT PRO SERVICES J.D.O.O.</t>
  </si>
  <si>
    <t>MY Tapestry</t>
  </si>
  <si>
    <t>??</t>
  </si>
  <si>
    <t>DOBAVLJAČI U ZEMLJI</t>
  </si>
  <si>
    <t>7468</t>
  </si>
  <si>
    <t>VILSTROJ D.O.O.</t>
  </si>
  <si>
    <t>7652</t>
  </si>
  <si>
    <t>ŽIVA VODA D.O.O.</t>
  </si>
  <si>
    <t>7987</t>
  </si>
  <si>
    <t>CONDURA YACHT - OBRT ZA TURIZAM I NAUTIKU</t>
  </si>
  <si>
    <t>8201</t>
  </si>
  <si>
    <t>NEXT INSTRUMENTS D.O.O.</t>
  </si>
  <si>
    <t>8311</t>
  </si>
  <si>
    <t>EKOPLANET</t>
  </si>
  <si>
    <t>8522</t>
  </si>
  <si>
    <t>JAVNI BILJEŽNIK TIHANA SUDAR</t>
  </si>
  <si>
    <t>9071</t>
  </si>
  <si>
    <t>MOTO BIKE D.O.O.</t>
  </si>
  <si>
    <t>9418</t>
  </si>
  <si>
    <t>DAR D.O.O.</t>
  </si>
  <si>
    <t>SLAVONSKI  BROD</t>
  </si>
  <si>
    <t>9885</t>
  </si>
  <si>
    <t>MIG TIG D.O.O.</t>
  </si>
  <si>
    <t>9965</t>
  </si>
  <si>
    <t>PRINTAM STUDIO J.D.O.O.</t>
  </si>
  <si>
    <t>VAT May</t>
  </si>
  <si>
    <t>VAT June</t>
  </si>
  <si>
    <t>Naziv partnera</t>
  </si>
  <si>
    <t>Datum</t>
  </si>
  <si>
    <t>Valutacija</t>
  </si>
  <si>
    <t>497 1078-8002 STRUCTURAL REPAIRS</t>
  </si>
  <si>
    <t>36-2-1</t>
  </si>
  <si>
    <t>468 1084-8000 REPAIRS ON HULL</t>
  </si>
  <si>
    <t>34-2-1</t>
  </si>
  <si>
    <t>519 1030-6313 CRANE SERVICE</t>
  </si>
  <si>
    <t>52/3/1</t>
  </si>
  <si>
    <t>517 1030-6313 CRANE SERVICE</t>
  </si>
  <si>
    <t>51/3/1</t>
  </si>
  <si>
    <t>1030-1001 PIER 05-2026</t>
  </si>
  <si>
    <t>929/0001/272</t>
  </si>
  <si>
    <t>0701 ELECTRICITY 05-2026</t>
  </si>
  <si>
    <t>26301901/OPSK/1</t>
  </si>
  <si>
    <t>390 0701 REPAIRS ON FORKLIFT</t>
  </si>
  <si>
    <t>478 1090-3000 DIVING WORK ON SHAFTS</t>
  </si>
  <si>
    <t>295-P1-3</t>
  </si>
  <si>
    <t>0801 RESPONS INSURRANCE 16.07. TO 16.10.2026</t>
  </si>
  <si>
    <t>213090260-13-1</t>
  </si>
  <si>
    <t>0801 WATER</t>
  </si>
  <si>
    <t>986/0001/272</t>
  </si>
  <si>
    <t>0801 CONES OPEN AREA 05-2026</t>
  </si>
  <si>
    <t>915/0001/272</t>
  </si>
  <si>
    <t>0801 PORT FEE PONTON 05-2026</t>
  </si>
  <si>
    <t>904/0001/272</t>
  </si>
  <si>
    <t>0801 CONCESSION 05-2026</t>
  </si>
  <si>
    <t>905/0001/272</t>
  </si>
  <si>
    <t>Napomena</t>
  </si>
  <si>
    <t>Dobavljačev broj računa</t>
  </si>
  <si>
    <t>TOTAL</t>
  </si>
  <si>
    <t>EUR</t>
  </si>
  <si>
    <t xml:space="preserve">на верфи, еще красят </t>
  </si>
  <si>
    <t>3300</t>
  </si>
  <si>
    <t>0026326</t>
  </si>
  <si>
    <t>RIVA BOAT, ORIGINAL AMOUNT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</si>
</sst>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0" x14ac:knownFonts="1">
    <font>
      <sz val="11"/>
      <color theme="1"/>
      <name val="Calibri"/>
      <family val="2"/>
      <charset val="238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38"/>
      <scheme val="minor"/>
    </font>
    <font>
      <sz val="11"/>
      <color rgb="FFFF0000"/>
      <name val="Calibri"/>
      <family val="2"/>
      <charset val="238"/>
      <scheme val="minor"/>
    </font>
    <font>
      <b/>
      <sz val="11"/>
      <color theme="1"/>
      <name val="Calibri"/>
      <family val="2"/>
      <charset val="204"/>
      <scheme val="minor"/>
    </font>
    <font>
      <sz val="10"/>
      <name val="Arial"/>
      <family val="2"/>
      <charset val="204"/>
    </font>
    <font>
      <sz val="10"/>
      <name val="Arial"/>
      <family val="2"/>
      <charset val="238"/>
    </font>
    <font>
      <b/>
      <sz val="14"/>
      <name val="Arial"/>
      <family val="2"/>
      <charset val="238"/>
    </font>
    <font>
      <sz val="10"/>
      <color rgb="FFFF0000"/>
      <name val="Arial"/>
      <family val="2"/>
      <charset val="238"/>
    </font>
    <font>
      <b/>
      <sz val="10"/>
      <name val="Arial"/>
      <family val="2"/>
      <charset val="238"/>
    </font>
    <font>
      <sz val="11"/>
      <color rgb="FF000000"/>
      <name val="Calibri"/>
      <family val="2"/>
      <charset val="204"/>
      <scheme val="minor"/>
    </font>
    <font>
      <i/>
      <sz val="11"/>
      <color theme="1"/>
      <name val="Calibri"/>
      <family val="2"/>
      <charset val="204"/>
      <scheme val="minor"/>
    </font>
    <font>
      <sz val="10"/>
      <name val="Arial"/>
    </font>
    <font>
      <sz val="10"/>
      <color rgb="FFFF0000"/>
      <name val="Arial"/>
      <family val="2"/>
      <charset val="204"/>
    </font>
    <font>
      <b/>
      <sz val="10"/>
      <color rgb="FFFF0000"/>
      <name val="Arial"/>
      <family val="2"/>
      <charset val="238"/>
    </font>
    <font>
      <sz val="11"/>
      <name val="Calibri"/>
      <family val="2"/>
      <charset val="204"/>
    </font>
    <font>
      <b/>
      <sz val="10"/>
      <name val="Arial"/>
      <family val="2"/>
      <charset val="204"/>
    </font>
    <font>
      <b/>
      <sz val="10"/>
      <color indexed="9"/>
      <name val="Arial"/>
      <family val="2"/>
      <charset val="238"/>
    </font>
    <font>
      <sz val="10"/>
      <name val="Arial CE"/>
      <family val="2"/>
      <charset val="238"/>
    </font>
    <font>
      <b/>
      <sz val="10"/>
      <name val="Arial CE"/>
      <family val="2"/>
      <charset val="238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indexed="63"/>
        <bgColor indexed="64"/>
      </patternFill>
    </fill>
    <fill>
      <patternFill patternType="solid">
        <fgColor rgb="FF92D050"/>
        <bgColor indexed="64"/>
      </patternFill>
    </fill>
  </fills>
  <borders count="3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5">
    <xf numFmtId="0" fontId="0" fillId="0" borderId="0"/>
    <xf numFmtId="0" fontId="5" fillId="0" borderId="0"/>
    <xf numFmtId="0" fontId="12" fillId="0" borderId="0"/>
    <xf numFmtId="0" fontId="5" fillId="0" borderId="0"/>
    <xf numFmtId="0" fontId="6" fillId="0" borderId="0"/>
  </cellStyleXfs>
  <cellXfs count="88">
    <xf numFmtId="0" fontId="0" fillId="0" borderId="0" xfId="0"/>
    <xf numFmtId="4" fontId="0" fillId="0" borderId="0" xfId="0" applyNumberFormat="1"/>
    <xf numFmtId="0" fontId="2" fillId="0" borderId="0" xfId="0" applyFont="1"/>
    <xf numFmtId="4" fontId="2" fillId="0" borderId="0" xfId="0" applyNumberFormat="1" applyFont="1"/>
    <xf numFmtId="0" fontId="2" fillId="0" borderId="1" xfId="0" applyFont="1" applyBorder="1"/>
    <xf numFmtId="4" fontId="0" fillId="0" borderId="1" xfId="0" applyNumberFormat="1" applyBorder="1"/>
    <xf numFmtId="0" fontId="0" fillId="0" borderId="1" xfId="0" applyBorder="1"/>
    <xf numFmtId="4" fontId="3" fillId="0" borderId="0" xfId="0" applyNumberFormat="1" applyFont="1"/>
    <xf numFmtId="0" fontId="6" fillId="0" borderId="0" xfId="1" quotePrefix="1" applyFont="1"/>
    <xf numFmtId="0" fontId="5" fillId="0" borderId="0" xfId="1"/>
    <xf numFmtId="0" fontId="7" fillId="0" borderId="0" xfId="1" quotePrefix="1" applyFont="1"/>
    <xf numFmtId="14" fontId="6" fillId="0" borderId="0" xfId="1" applyNumberFormat="1" applyFont="1"/>
    <xf numFmtId="0" fontId="6" fillId="0" borderId="0" xfId="1" applyFont="1"/>
    <xf numFmtId="0" fontId="6" fillId="0" borderId="0" xfId="1" quotePrefix="1" applyFont="1" applyAlignment="1">
      <alignment horizontal="right"/>
    </xf>
    <xf numFmtId="21" fontId="6" fillId="0" borderId="0" xfId="1" applyNumberFormat="1" applyFont="1"/>
    <xf numFmtId="0" fontId="5" fillId="0" borderId="0" xfId="1" quotePrefix="1"/>
    <xf numFmtId="4" fontId="5" fillId="0" borderId="0" xfId="1" applyNumberFormat="1"/>
    <xf numFmtId="4" fontId="6" fillId="0" borderId="0" xfId="1" applyNumberFormat="1" applyFont="1"/>
    <xf numFmtId="0" fontId="5" fillId="0" borderId="1" xfId="1" quotePrefix="1" applyBorder="1"/>
    <xf numFmtId="0" fontId="6" fillId="0" borderId="1" xfId="1" applyFont="1" applyBorder="1"/>
    <xf numFmtId="0" fontId="5" fillId="0" borderId="1" xfId="1" applyBorder="1"/>
    <xf numFmtId="4" fontId="9" fillId="0" borderId="0" xfId="1" applyNumberFormat="1" applyFont="1"/>
    <xf numFmtId="0" fontId="4" fillId="0" borderId="0" xfId="0" applyFont="1"/>
    <xf numFmtId="14" fontId="10" fillId="0" borderId="0" xfId="0" applyNumberFormat="1" applyFont="1" applyAlignment="1">
      <alignment vertical="top" shrinkToFit="1"/>
    </xf>
    <xf numFmtId="3" fontId="4" fillId="0" borderId="2" xfId="0" applyNumberFormat="1" applyFont="1" applyBorder="1"/>
    <xf numFmtId="14" fontId="1" fillId="0" borderId="2" xfId="0" applyNumberFormat="1" applyFont="1" applyBorder="1" applyAlignment="1">
      <alignment horizontal="right"/>
    </xf>
    <xf numFmtId="3" fontId="1" fillId="0" borderId="2" xfId="0" applyNumberFormat="1" applyFont="1" applyBorder="1"/>
    <xf numFmtId="14" fontId="11" fillId="0" borderId="2" xfId="0" applyNumberFormat="1" applyFont="1" applyBorder="1" applyAlignment="1">
      <alignment horizontal="right"/>
    </xf>
    <xf numFmtId="3" fontId="11" fillId="0" borderId="2" xfId="0" applyNumberFormat="1" applyFont="1" applyBorder="1"/>
    <xf numFmtId="4" fontId="4" fillId="0" borderId="2" xfId="0" applyNumberFormat="1" applyFont="1" applyBorder="1"/>
    <xf numFmtId="4" fontId="1" fillId="0" borderId="2" xfId="0" applyNumberFormat="1" applyFont="1" applyBorder="1"/>
    <xf numFmtId="0" fontId="1" fillId="0" borderId="0" xfId="0" applyFont="1"/>
    <xf numFmtId="0" fontId="1" fillId="0" borderId="2" xfId="0" applyFont="1" applyBorder="1"/>
    <xf numFmtId="0" fontId="11" fillId="0" borderId="0" xfId="0" applyFont="1"/>
    <xf numFmtId="3" fontId="1" fillId="0" borderId="0" xfId="0" applyNumberFormat="1" applyFont="1"/>
    <xf numFmtId="14" fontId="11" fillId="0" borderId="0" xfId="0" applyNumberFormat="1" applyFont="1" applyAlignment="1">
      <alignment horizontal="right"/>
    </xf>
    <xf numFmtId="3" fontId="11" fillId="0" borderId="0" xfId="0" applyNumberFormat="1" applyFont="1"/>
    <xf numFmtId="0" fontId="6" fillId="0" borderId="0" xfId="2" quotePrefix="1" applyFont="1"/>
    <xf numFmtId="0" fontId="12" fillId="0" borderId="0" xfId="2"/>
    <xf numFmtId="0" fontId="7" fillId="0" borderId="0" xfId="2" quotePrefix="1" applyFont="1"/>
    <xf numFmtId="14" fontId="6" fillId="0" borderId="0" xfId="2" applyNumberFormat="1" applyFont="1"/>
    <xf numFmtId="0" fontId="6" fillId="0" borderId="0" xfId="2" applyFont="1"/>
    <xf numFmtId="21" fontId="6" fillId="0" borderId="0" xfId="2" applyNumberFormat="1" applyFont="1"/>
    <xf numFmtId="0" fontId="12" fillId="0" borderId="0" xfId="2" quotePrefix="1"/>
    <xf numFmtId="4" fontId="12" fillId="0" borderId="0" xfId="2" applyNumberFormat="1"/>
    <xf numFmtId="0" fontId="12" fillId="0" borderId="1" xfId="2" quotePrefix="1" applyBorder="1"/>
    <xf numFmtId="0" fontId="12" fillId="0" borderId="1" xfId="2" applyBorder="1"/>
    <xf numFmtId="0" fontId="9" fillId="0" borderId="0" xfId="2" applyFont="1"/>
    <xf numFmtId="4" fontId="9" fillId="0" borderId="0" xfId="2" applyNumberFormat="1" applyFont="1"/>
    <xf numFmtId="0" fontId="13" fillId="0" borderId="0" xfId="1" applyFont="1"/>
    <xf numFmtId="4" fontId="3" fillId="0" borderId="0" xfId="0" applyNumberFormat="1" applyFont="1" applyAlignment="1">
      <alignment horizontal="right"/>
    </xf>
    <xf numFmtId="4" fontId="6" fillId="0" borderId="0" xfId="2" applyNumberFormat="1" applyFont="1"/>
    <xf numFmtId="4" fontId="12" fillId="0" borderId="1" xfId="2" applyNumberFormat="1" applyBorder="1"/>
    <xf numFmtId="4" fontId="6" fillId="0" borderId="1" xfId="2" applyNumberFormat="1" applyFont="1" applyBorder="1"/>
    <xf numFmtId="0" fontId="8" fillId="0" borderId="0" xfId="2" applyFont="1"/>
    <xf numFmtId="4" fontId="14" fillId="0" borderId="0" xfId="2" applyNumberFormat="1" applyFont="1"/>
    <xf numFmtId="0" fontId="15" fillId="0" borderId="0" xfId="2" applyFont="1" applyAlignment="1">
      <alignment vertical="center"/>
    </xf>
    <xf numFmtId="14" fontId="3" fillId="0" borderId="1" xfId="0" applyNumberFormat="1" applyFont="1" applyBorder="1"/>
    <xf numFmtId="4" fontId="0" fillId="2" borderId="0" xfId="0" applyNumberFormat="1" applyFill="1"/>
    <xf numFmtId="0" fontId="15" fillId="0" borderId="0" xfId="0" applyFont="1"/>
    <xf numFmtId="0" fontId="15" fillId="0" borderId="0" xfId="0" applyFont="1" applyAlignment="1">
      <alignment vertical="center"/>
    </xf>
    <xf numFmtId="0" fontId="0" fillId="0" borderId="0" xfId="0" quotePrefix="1"/>
    <xf numFmtId="4" fontId="16" fillId="0" borderId="0" xfId="1" applyNumberFormat="1" applyFont="1"/>
    <xf numFmtId="0" fontId="12" fillId="2" borderId="0" xfId="2" applyFill="1"/>
    <xf numFmtId="4" fontId="12" fillId="2" borderId="0" xfId="2" applyNumberFormat="1" applyFill="1"/>
    <xf numFmtId="4" fontId="5" fillId="0" borderId="0" xfId="1" applyNumberFormat="1" applyFill="1"/>
    <xf numFmtId="4" fontId="5" fillId="0" borderId="1" xfId="1" applyNumberFormat="1" applyFill="1" applyBorder="1"/>
    <xf numFmtId="0" fontId="0" fillId="0" borderId="1" xfId="0" quotePrefix="1" applyBorder="1"/>
    <xf numFmtId="0" fontId="17" fillId="3" borderId="0" xfId="3" applyFont="1" applyFill="1"/>
    <xf numFmtId="0" fontId="6" fillId="0" borderId="2" xfId="3" applyFont="1" applyBorder="1"/>
    <xf numFmtId="0" fontId="6" fillId="0" borderId="2" xfId="3" quotePrefix="1" applyFont="1" applyBorder="1"/>
    <xf numFmtId="0" fontId="6" fillId="0" borderId="2" xfId="4" quotePrefix="1" applyBorder="1"/>
    <xf numFmtId="0" fontId="18" fillId="4" borderId="2" xfId="3" quotePrefix="1" applyFont="1" applyFill="1" applyBorder="1"/>
    <xf numFmtId="0" fontId="17" fillId="3" borderId="0" xfId="3" applyFont="1" applyFill="1" applyAlignment="1">
      <alignment horizontal="left"/>
    </xf>
    <xf numFmtId="14" fontId="6" fillId="0" borderId="2" xfId="3" applyNumberFormat="1" applyFont="1" applyBorder="1"/>
    <xf numFmtId="14" fontId="6" fillId="0" borderId="2" xfId="4" applyNumberFormat="1" applyBorder="1"/>
    <xf numFmtId="14" fontId="18" fillId="4" borderId="2" xfId="3" applyNumberFormat="1" applyFont="1" applyFill="1" applyBorder="1"/>
    <xf numFmtId="17" fontId="6" fillId="0" borderId="2" xfId="3" applyNumberFormat="1" applyFont="1" applyBorder="1" applyAlignment="1">
      <alignment horizontal="left"/>
    </xf>
    <xf numFmtId="0" fontId="6" fillId="0" borderId="2" xfId="3" applyFont="1" applyBorder="1" applyAlignment="1">
      <alignment horizontal="left"/>
    </xf>
    <xf numFmtId="0" fontId="6" fillId="0" borderId="2" xfId="4" applyBorder="1"/>
    <xf numFmtId="0" fontId="6" fillId="0" borderId="2" xfId="4" applyBorder="1" applyAlignment="1">
      <alignment horizontal="left"/>
    </xf>
    <xf numFmtId="0" fontId="18" fillId="4" borderId="2" xfId="3" applyFont="1" applyFill="1" applyBorder="1" applyAlignment="1">
      <alignment horizontal="left"/>
    </xf>
    <xf numFmtId="0" fontId="19" fillId="4" borderId="2" xfId="3" applyFont="1" applyFill="1" applyBorder="1"/>
    <xf numFmtId="4" fontId="17" fillId="3" borderId="0" xfId="3" applyNumberFormat="1" applyFont="1" applyFill="1" applyAlignment="1">
      <alignment horizontal="center"/>
    </xf>
    <xf numFmtId="4" fontId="6" fillId="0" borderId="2" xfId="3" applyNumberFormat="1" applyFont="1" applyBorder="1"/>
    <xf numFmtId="4" fontId="6" fillId="0" borderId="2" xfId="4" applyNumberFormat="1" applyBorder="1"/>
    <xf numFmtId="4" fontId="19" fillId="4" borderId="2" xfId="3" applyNumberFormat="1" applyFont="1" applyFill="1" applyBorder="1"/>
    <xf numFmtId="0" fontId="12" fillId="4" borderId="0" xfId="2" applyFill="1"/>
  </cellXfs>
  <cellStyles count="5">
    <cellStyle name="Normalno 2 2 2" xfId="4" xr:uid="{FD01D520-2801-4B76-9C53-F912A0E27FEF}"/>
    <cellStyle name="Обычный" xfId="0" builtinId="0"/>
    <cellStyle name="Обычный 18" xfId="3" xr:uid="{BF33C1E4-3EB8-4B0A-A050-B71E42AA1CFC}"/>
    <cellStyle name="Обычный 2" xfId="1" xr:uid="{3AECE126-C0A3-43F7-A236-47E97EFB452B}"/>
    <cellStyle name="Обычный 3" xfId="2" xr:uid="{B5EBBE8E-C6E7-43AA-B0F3-DE2D85E95D46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2A5D70F-85B2-415E-B49D-5FA6BB03051B}">
  <dimension ref="A1:G62"/>
  <sheetViews>
    <sheetView tabSelected="1" workbookViewId="0">
      <pane ySplit="3" topLeftCell="A4" activePane="bottomLeft" state="frozen"/>
      <selection pane="bottomLeft" activeCell="F50" sqref="F50"/>
    </sheetView>
  </sheetViews>
  <sheetFormatPr defaultRowHeight="14.5" x14ac:dyDescent="0.35"/>
  <cols>
    <col min="1" max="1" width="31.7265625" customWidth="1"/>
    <col min="2" max="3" width="19.26953125" style="1" customWidth="1"/>
    <col min="6" max="6" width="19.81640625" style="1" customWidth="1"/>
  </cols>
  <sheetData>
    <row r="1" spans="1:7" x14ac:dyDescent="0.35">
      <c r="A1" s="2" t="s">
        <v>40</v>
      </c>
    </row>
    <row r="3" spans="1:7" x14ac:dyDescent="0.35">
      <c r="A3" s="4" t="s">
        <v>15</v>
      </c>
      <c r="B3" s="5"/>
      <c r="F3" s="57">
        <v>46190</v>
      </c>
    </row>
    <row r="5" spans="1:7" x14ac:dyDescent="0.35">
      <c r="A5" t="s">
        <v>0</v>
      </c>
      <c r="B5" s="1">
        <f>675445.1+590.64</f>
        <v>676035.74</v>
      </c>
      <c r="F5" s="1">
        <f>B5</f>
        <v>676035.74</v>
      </c>
    </row>
    <row r="6" spans="1:7" x14ac:dyDescent="0.35">
      <c r="A6" t="s">
        <v>1</v>
      </c>
      <c r="B6" s="1">
        <v>87817.67</v>
      </c>
      <c r="F6" s="1">
        <f>B6</f>
        <v>87817.67</v>
      </c>
    </row>
    <row r="8" spans="1:7" x14ac:dyDescent="0.35">
      <c r="A8" s="2" t="s">
        <v>2</v>
      </c>
      <c r="B8" s="3">
        <f>SUM(B5:B7)</f>
        <v>763853.41</v>
      </c>
      <c r="C8" s="3"/>
      <c r="F8" s="3">
        <f>B8</f>
        <v>763853.41</v>
      </c>
    </row>
    <row r="10" spans="1:7" x14ac:dyDescent="0.35">
      <c r="A10" t="s">
        <v>3</v>
      </c>
      <c r="B10" s="1">
        <f>126956.42+26798.24</f>
        <v>153754.66</v>
      </c>
      <c r="F10" s="1">
        <v>126308.92</v>
      </c>
    </row>
    <row r="11" spans="1:7" x14ac:dyDescent="0.35">
      <c r="A11" t="s">
        <v>4</v>
      </c>
      <c r="B11" s="1">
        <f>153035.1-105750</f>
        <v>47285.100000000006</v>
      </c>
      <c r="F11" s="1">
        <v>40606.1</v>
      </c>
    </row>
    <row r="12" spans="1:7" x14ac:dyDescent="0.35">
      <c r="A12" t="s">
        <v>5</v>
      </c>
      <c r="B12" s="1">
        <v>25054.67</v>
      </c>
      <c r="F12" s="1">
        <f>B12</f>
        <v>25054.67</v>
      </c>
    </row>
    <row r="13" spans="1:7" x14ac:dyDescent="0.35">
      <c r="A13" t="s">
        <v>403</v>
      </c>
      <c r="F13" s="58">
        <v>486566.84</v>
      </c>
      <c r="G13" t="s">
        <v>400</v>
      </c>
    </row>
    <row r="15" spans="1:7" x14ac:dyDescent="0.35">
      <c r="A15" s="2" t="s">
        <v>6</v>
      </c>
      <c r="B15" s="3">
        <f>SUM(B10:B14)</f>
        <v>226094.43</v>
      </c>
      <c r="C15" s="3"/>
      <c r="F15" s="3">
        <f>SUM(F10:F14)</f>
        <v>678536.53</v>
      </c>
    </row>
    <row r="17" spans="1:6" x14ac:dyDescent="0.35">
      <c r="A17" t="s">
        <v>7</v>
      </c>
      <c r="B17" s="1">
        <f>2941.21+85.01</f>
        <v>3026.2200000000003</v>
      </c>
      <c r="F17" s="1">
        <f>3565.89+14895.01</f>
        <v>18460.900000000001</v>
      </c>
    </row>
    <row r="18" spans="1:6" x14ac:dyDescent="0.35">
      <c r="A18" t="s">
        <v>8</v>
      </c>
      <c r="B18" s="1">
        <f>1059.45+118.93+41792.71-42085.91-6373.24+47256.6</f>
        <v>41768.539999999994</v>
      </c>
      <c r="F18" s="1">
        <f>1059.45+118.93+80599.19-57217.45+400</f>
        <v>24960.12000000001</v>
      </c>
    </row>
    <row r="19" spans="1:6" x14ac:dyDescent="0.35">
      <c r="A19" t="s">
        <v>9</v>
      </c>
      <c r="B19" s="1">
        <v>0</v>
      </c>
    </row>
    <row r="21" spans="1:6" x14ac:dyDescent="0.35">
      <c r="A21" s="2" t="s">
        <v>10</v>
      </c>
      <c r="B21" s="3">
        <f>SUM(B17:B20)</f>
        <v>44794.759999999995</v>
      </c>
      <c r="C21" s="3"/>
      <c r="F21" s="3">
        <f>SUM(F17:F20)</f>
        <v>43421.020000000011</v>
      </c>
    </row>
    <row r="23" spans="1:6" x14ac:dyDescent="0.35">
      <c r="A23" s="2" t="s">
        <v>11</v>
      </c>
      <c r="B23" s="3">
        <f>288500.77-68747.94+31866.22-236282.99</f>
        <v>15336.060000000027</v>
      </c>
      <c r="C23" s="3"/>
      <c r="F23" s="3">
        <v>178.97</v>
      </c>
    </row>
    <row r="25" spans="1:6" x14ac:dyDescent="0.35">
      <c r="A25" s="2" t="s">
        <v>12</v>
      </c>
      <c r="B25" s="3">
        <f>B23+B21+B15</f>
        <v>286225.25</v>
      </c>
      <c r="C25" s="3"/>
      <c r="F25" s="3">
        <f>F23+F21+F15</f>
        <v>722136.52</v>
      </c>
    </row>
    <row r="27" spans="1:6" x14ac:dyDescent="0.35">
      <c r="A27" s="2" t="s">
        <v>13</v>
      </c>
      <c r="B27" s="3">
        <v>207.96</v>
      </c>
      <c r="C27" s="3"/>
      <c r="F27" s="3">
        <v>207.96</v>
      </c>
    </row>
    <row r="29" spans="1:6" x14ac:dyDescent="0.35">
      <c r="A29" s="2" t="s">
        <v>14</v>
      </c>
      <c r="B29" s="3">
        <f>B27+B25+B8</f>
        <v>1050286.6200000001</v>
      </c>
      <c r="C29" s="3"/>
      <c r="F29" s="3">
        <f>F27+F25+F8</f>
        <v>1486197.8900000001</v>
      </c>
    </row>
    <row r="32" spans="1:6" x14ac:dyDescent="0.35">
      <c r="A32" s="6" t="s">
        <v>16</v>
      </c>
      <c r="B32" s="5"/>
      <c r="C32" s="5"/>
      <c r="D32" s="6"/>
      <c r="E32" s="6"/>
      <c r="F32" s="5"/>
    </row>
    <row r="34" spans="1:7" x14ac:dyDescent="0.35">
      <c r="A34" t="s">
        <v>17</v>
      </c>
      <c r="B34" s="1">
        <v>51700</v>
      </c>
      <c r="F34" s="1">
        <f>B34</f>
        <v>51700</v>
      </c>
    </row>
    <row r="35" spans="1:7" x14ac:dyDescent="0.35">
      <c r="A35" t="s">
        <v>18</v>
      </c>
      <c r="B35" s="1">
        <v>3040879.43</v>
      </c>
      <c r="F35" s="1">
        <f t="shared" ref="F35:F37" si="0">B35</f>
        <v>3040879.43</v>
      </c>
    </row>
    <row r="36" spans="1:7" x14ac:dyDescent="0.35">
      <c r="A36" t="s">
        <v>19</v>
      </c>
      <c r="B36" s="1">
        <v>2588.09</v>
      </c>
      <c r="F36" s="1">
        <f t="shared" si="0"/>
        <v>2588.09</v>
      </c>
    </row>
    <row r="37" spans="1:7" x14ac:dyDescent="0.35">
      <c r="A37" t="s">
        <v>20</v>
      </c>
      <c r="B37" s="1">
        <v>-7338264.8399999999</v>
      </c>
      <c r="F37" s="1">
        <f t="shared" si="0"/>
        <v>-7338264.8399999999</v>
      </c>
    </row>
    <row r="38" spans="1:7" x14ac:dyDescent="0.35">
      <c r="A38" t="s">
        <v>404</v>
      </c>
      <c r="F38" s="58">
        <v>-573828.59</v>
      </c>
      <c r="G38" t="s">
        <v>401</v>
      </c>
    </row>
    <row r="39" spans="1:7" x14ac:dyDescent="0.35">
      <c r="A39" t="s">
        <v>41</v>
      </c>
      <c r="B39" s="1">
        <f>825414.66-739042.68-789.23-105750+105750-14089.77-8678.01+25492.98-33538.12</f>
        <v>54769.82999999998</v>
      </c>
      <c r="F39" s="1">
        <f>804187.93-1366395.76+75758.76-789.23-1600+573828.59</f>
        <v>84990.290000000037</v>
      </c>
    </row>
    <row r="41" spans="1:7" x14ac:dyDescent="0.35">
      <c r="A41" s="2" t="s">
        <v>21</v>
      </c>
      <c r="B41" s="3">
        <f>SUM(B34:B40)</f>
        <v>-4188327.49</v>
      </c>
      <c r="C41" s="3"/>
      <c r="F41" s="3">
        <f>SUM(F34:F40)</f>
        <v>-4731935.62</v>
      </c>
    </row>
    <row r="43" spans="1:7" x14ac:dyDescent="0.35">
      <c r="A43" t="s">
        <v>22</v>
      </c>
      <c r="B43" s="1">
        <v>456926.39</v>
      </c>
      <c r="F43" s="1">
        <f>B43</f>
        <v>456926.39</v>
      </c>
    </row>
    <row r="45" spans="1:7" x14ac:dyDescent="0.35">
      <c r="A45" s="2" t="s">
        <v>23</v>
      </c>
      <c r="B45" s="3">
        <f>SUM(B43:B44)</f>
        <v>456926.39</v>
      </c>
      <c r="C45" s="3"/>
      <c r="F45" s="3">
        <f>SUM(F43:F44)</f>
        <v>456926.39</v>
      </c>
    </row>
    <row r="47" spans="1:7" x14ac:dyDescent="0.35">
      <c r="A47" t="s">
        <v>24</v>
      </c>
      <c r="B47" s="1">
        <f>1716134.2-47908.55-7124.28-39072.9-360+1930.73+8.2</f>
        <v>1623607.4</v>
      </c>
      <c r="C47" t="s">
        <v>32</v>
      </c>
      <c r="F47" s="1">
        <f>B47</f>
        <v>1623607.4</v>
      </c>
    </row>
    <row r="48" spans="1:7" x14ac:dyDescent="0.35">
      <c r="A48" t="s">
        <v>25</v>
      </c>
      <c r="B48" s="1">
        <f>757759.95+3218.6</f>
        <v>760978.54999999993</v>
      </c>
      <c r="C48" t="s">
        <v>33</v>
      </c>
      <c r="F48" s="1">
        <f t="shared" ref="F48:F53" si="1">B48</f>
        <v>760978.54999999993</v>
      </c>
    </row>
    <row r="49" spans="1:7" x14ac:dyDescent="0.35">
      <c r="A49" t="s">
        <v>26</v>
      </c>
      <c r="B49" s="1">
        <f>1040232.86+71800+381500+681461.49</f>
        <v>2174994.3499999996</v>
      </c>
      <c r="C49" t="s">
        <v>34</v>
      </c>
      <c r="F49" s="1">
        <f t="shared" si="1"/>
        <v>2174994.3499999996</v>
      </c>
    </row>
    <row r="50" spans="1:7" x14ac:dyDescent="0.35">
      <c r="A50" t="s">
        <v>27</v>
      </c>
      <c r="B50" s="7">
        <f>40093.62+141073.23-105750-155488.27</f>
        <v>-80071.419999999984</v>
      </c>
      <c r="C50" t="s">
        <v>39</v>
      </c>
      <c r="F50" s="58">
        <f>40093.62+1030238.27-75758.76</f>
        <v>994573.13000000012</v>
      </c>
      <c r="G50" t="s">
        <v>402</v>
      </c>
    </row>
    <row r="51" spans="1:7" x14ac:dyDescent="0.35">
      <c r="A51" t="s">
        <v>28</v>
      </c>
      <c r="B51" s="1">
        <f>97886.19+26668.85</f>
        <v>124555.04000000001</v>
      </c>
      <c r="C51"/>
      <c r="F51" s="1">
        <f>41748.34+2000</f>
        <v>43748.34</v>
      </c>
    </row>
    <row r="52" spans="1:7" x14ac:dyDescent="0.35">
      <c r="A52" t="s">
        <v>29</v>
      </c>
      <c r="B52" s="1">
        <f>64565.61+9370.09+57141.46-68747.94</f>
        <v>62329.22</v>
      </c>
      <c r="C52" t="s">
        <v>38</v>
      </c>
      <c r="F52" s="1">
        <f>B52-228.68</f>
        <v>62100.54</v>
      </c>
    </row>
    <row r="53" spans="1:7" x14ac:dyDescent="0.35">
      <c r="A53" t="s">
        <v>30</v>
      </c>
      <c r="B53" s="1">
        <f>39072.9+7124.28+47908.55+360+2650.46+2459.8+1302+326.82</f>
        <v>101204.81000000003</v>
      </c>
      <c r="C53" t="s">
        <v>31</v>
      </c>
      <c r="F53" s="1">
        <f t="shared" si="1"/>
        <v>101204.81000000003</v>
      </c>
    </row>
    <row r="54" spans="1:7" x14ac:dyDescent="0.35">
      <c r="C54"/>
    </row>
    <row r="55" spans="1:7" x14ac:dyDescent="0.35">
      <c r="A55" s="2" t="s">
        <v>35</v>
      </c>
      <c r="B55" s="3">
        <f>SUM(B47:B54)</f>
        <v>4767597.9499999983</v>
      </c>
      <c r="C55"/>
      <c r="F55" s="3">
        <f>SUM(F47:F54)</f>
        <v>5761207.1199999982</v>
      </c>
    </row>
    <row r="56" spans="1:7" x14ac:dyDescent="0.35">
      <c r="C56"/>
    </row>
    <row r="57" spans="1:7" x14ac:dyDescent="0.35">
      <c r="A57" s="2" t="s">
        <v>36</v>
      </c>
      <c r="B57" s="3">
        <v>14089.77</v>
      </c>
      <c r="C57" t="s">
        <v>405</v>
      </c>
      <c r="F57" s="1">
        <v>0</v>
      </c>
    </row>
    <row r="59" spans="1:7" x14ac:dyDescent="0.35">
      <c r="A59" s="2" t="s">
        <v>37</v>
      </c>
      <c r="B59" s="3">
        <f>B57+B55+B45+B41</f>
        <v>1050286.6199999973</v>
      </c>
      <c r="C59" s="3"/>
      <c r="F59" s="3">
        <f>F57+F55+F45+F41</f>
        <v>1486197.8899999978</v>
      </c>
    </row>
    <row r="62" spans="1:7" x14ac:dyDescent="0.35">
      <c r="B62" s="1">
        <f>B29-B59</f>
        <v>2.7939677238464355E-9</v>
      </c>
      <c r="F62" s="1">
        <f>F29-F59</f>
        <v>2.3283064365386963E-9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A41A104-E4BF-4DEF-BFC4-276E735DDBC7}">
  <dimension ref="A1:V19"/>
  <sheetViews>
    <sheetView workbookViewId="0">
      <selection activeCell="B10" sqref="B10"/>
    </sheetView>
  </sheetViews>
  <sheetFormatPr defaultColWidth="9.1796875" defaultRowHeight="12.5" x14ac:dyDescent="0.25"/>
  <cols>
    <col min="1" max="1" width="9.1796875" style="38"/>
    <col min="2" max="2" width="33.7265625" style="38" bestFit="1" customWidth="1"/>
    <col min="3" max="255" width="9.1796875" style="38"/>
    <col min="256" max="256" width="33.7265625" style="38" bestFit="1" customWidth="1"/>
    <col min="257" max="257" width="7.54296875" style="38" customWidth="1"/>
    <col min="258" max="258" width="11.54296875" style="38" customWidth="1"/>
    <col min="259" max="511" width="9.1796875" style="38"/>
    <col min="512" max="512" width="33.7265625" style="38" bestFit="1" customWidth="1"/>
    <col min="513" max="513" width="7.54296875" style="38" customWidth="1"/>
    <col min="514" max="514" width="11.54296875" style="38" customWidth="1"/>
    <col min="515" max="767" width="9.1796875" style="38"/>
    <col min="768" max="768" width="33.7265625" style="38" bestFit="1" customWidth="1"/>
    <col min="769" max="769" width="7.54296875" style="38" customWidth="1"/>
    <col min="770" max="770" width="11.54296875" style="38" customWidth="1"/>
    <col min="771" max="1023" width="9.1796875" style="38"/>
    <col min="1024" max="1024" width="33.7265625" style="38" bestFit="1" customWidth="1"/>
    <col min="1025" max="1025" width="7.54296875" style="38" customWidth="1"/>
    <col min="1026" max="1026" width="11.54296875" style="38" customWidth="1"/>
    <col min="1027" max="1279" width="9.1796875" style="38"/>
    <col min="1280" max="1280" width="33.7265625" style="38" bestFit="1" customWidth="1"/>
    <col min="1281" max="1281" width="7.54296875" style="38" customWidth="1"/>
    <col min="1282" max="1282" width="11.54296875" style="38" customWidth="1"/>
    <col min="1283" max="1535" width="9.1796875" style="38"/>
    <col min="1536" max="1536" width="33.7265625" style="38" bestFit="1" customWidth="1"/>
    <col min="1537" max="1537" width="7.54296875" style="38" customWidth="1"/>
    <col min="1538" max="1538" width="11.54296875" style="38" customWidth="1"/>
    <col min="1539" max="1791" width="9.1796875" style="38"/>
    <col min="1792" max="1792" width="33.7265625" style="38" bestFit="1" customWidth="1"/>
    <col min="1793" max="1793" width="7.54296875" style="38" customWidth="1"/>
    <col min="1794" max="1794" width="11.54296875" style="38" customWidth="1"/>
    <col min="1795" max="2047" width="9.1796875" style="38"/>
    <col min="2048" max="2048" width="33.7265625" style="38" bestFit="1" customWidth="1"/>
    <col min="2049" max="2049" width="7.54296875" style="38" customWidth="1"/>
    <col min="2050" max="2050" width="11.54296875" style="38" customWidth="1"/>
    <col min="2051" max="2303" width="9.1796875" style="38"/>
    <col min="2304" max="2304" width="33.7265625" style="38" bestFit="1" customWidth="1"/>
    <col min="2305" max="2305" width="7.54296875" style="38" customWidth="1"/>
    <col min="2306" max="2306" width="11.54296875" style="38" customWidth="1"/>
    <col min="2307" max="2559" width="9.1796875" style="38"/>
    <col min="2560" max="2560" width="33.7265625" style="38" bestFit="1" customWidth="1"/>
    <col min="2561" max="2561" width="7.54296875" style="38" customWidth="1"/>
    <col min="2562" max="2562" width="11.54296875" style="38" customWidth="1"/>
    <col min="2563" max="2815" width="9.1796875" style="38"/>
    <col min="2816" max="2816" width="33.7265625" style="38" bestFit="1" customWidth="1"/>
    <col min="2817" max="2817" width="7.54296875" style="38" customWidth="1"/>
    <col min="2818" max="2818" width="11.54296875" style="38" customWidth="1"/>
    <col min="2819" max="3071" width="9.1796875" style="38"/>
    <col min="3072" max="3072" width="33.7265625" style="38" bestFit="1" customWidth="1"/>
    <col min="3073" max="3073" width="7.54296875" style="38" customWidth="1"/>
    <col min="3074" max="3074" width="11.54296875" style="38" customWidth="1"/>
    <col min="3075" max="3327" width="9.1796875" style="38"/>
    <col min="3328" max="3328" width="33.7265625" style="38" bestFit="1" customWidth="1"/>
    <col min="3329" max="3329" width="7.54296875" style="38" customWidth="1"/>
    <col min="3330" max="3330" width="11.54296875" style="38" customWidth="1"/>
    <col min="3331" max="3583" width="9.1796875" style="38"/>
    <col min="3584" max="3584" width="33.7265625" style="38" bestFit="1" customWidth="1"/>
    <col min="3585" max="3585" width="7.54296875" style="38" customWidth="1"/>
    <col min="3586" max="3586" width="11.54296875" style="38" customWidth="1"/>
    <col min="3587" max="3839" width="9.1796875" style="38"/>
    <col min="3840" max="3840" width="33.7265625" style="38" bestFit="1" customWidth="1"/>
    <col min="3841" max="3841" width="7.54296875" style="38" customWidth="1"/>
    <col min="3842" max="3842" width="11.54296875" style="38" customWidth="1"/>
    <col min="3843" max="4095" width="9.1796875" style="38"/>
    <col min="4096" max="4096" width="33.7265625" style="38" bestFit="1" customWidth="1"/>
    <col min="4097" max="4097" width="7.54296875" style="38" customWidth="1"/>
    <col min="4098" max="4098" width="11.54296875" style="38" customWidth="1"/>
    <col min="4099" max="4351" width="9.1796875" style="38"/>
    <col min="4352" max="4352" width="33.7265625" style="38" bestFit="1" customWidth="1"/>
    <col min="4353" max="4353" width="7.54296875" style="38" customWidth="1"/>
    <col min="4354" max="4354" width="11.54296875" style="38" customWidth="1"/>
    <col min="4355" max="4607" width="9.1796875" style="38"/>
    <col min="4608" max="4608" width="33.7265625" style="38" bestFit="1" customWidth="1"/>
    <col min="4609" max="4609" width="7.54296875" style="38" customWidth="1"/>
    <col min="4610" max="4610" width="11.54296875" style="38" customWidth="1"/>
    <col min="4611" max="4863" width="9.1796875" style="38"/>
    <col min="4864" max="4864" width="33.7265625" style="38" bestFit="1" customWidth="1"/>
    <col min="4865" max="4865" width="7.54296875" style="38" customWidth="1"/>
    <col min="4866" max="4866" width="11.54296875" style="38" customWidth="1"/>
    <col min="4867" max="5119" width="9.1796875" style="38"/>
    <col min="5120" max="5120" width="33.7265625" style="38" bestFit="1" customWidth="1"/>
    <col min="5121" max="5121" width="7.54296875" style="38" customWidth="1"/>
    <col min="5122" max="5122" width="11.54296875" style="38" customWidth="1"/>
    <col min="5123" max="5375" width="9.1796875" style="38"/>
    <col min="5376" max="5376" width="33.7265625" style="38" bestFit="1" customWidth="1"/>
    <col min="5377" max="5377" width="7.54296875" style="38" customWidth="1"/>
    <col min="5378" max="5378" width="11.54296875" style="38" customWidth="1"/>
    <col min="5379" max="5631" width="9.1796875" style="38"/>
    <col min="5632" max="5632" width="33.7265625" style="38" bestFit="1" customWidth="1"/>
    <col min="5633" max="5633" width="7.54296875" style="38" customWidth="1"/>
    <col min="5634" max="5634" width="11.54296875" style="38" customWidth="1"/>
    <col min="5635" max="5887" width="9.1796875" style="38"/>
    <col min="5888" max="5888" width="33.7265625" style="38" bestFit="1" customWidth="1"/>
    <col min="5889" max="5889" width="7.54296875" style="38" customWidth="1"/>
    <col min="5890" max="5890" width="11.54296875" style="38" customWidth="1"/>
    <col min="5891" max="6143" width="9.1796875" style="38"/>
    <col min="6144" max="6144" width="33.7265625" style="38" bestFit="1" customWidth="1"/>
    <col min="6145" max="6145" width="7.54296875" style="38" customWidth="1"/>
    <col min="6146" max="6146" width="11.54296875" style="38" customWidth="1"/>
    <col min="6147" max="6399" width="9.1796875" style="38"/>
    <col min="6400" max="6400" width="33.7265625" style="38" bestFit="1" customWidth="1"/>
    <col min="6401" max="6401" width="7.54296875" style="38" customWidth="1"/>
    <col min="6402" max="6402" width="11.54296875" style="38" customWidth="1"/>
    <col min="6403" max="6655" width="9.1796875" style="38"/>
    <col min="6656" max="6656" width="33.7265625" style="38" bestFit="1" customWidth="1"/>
    <col min="6657" max="6657" width="7.54296875" style="38" customWidth="1"/>
    <col min="6658" max="6658" width="11.54296875" style="38" customWidth="1"/>
    <col min="6659" max="6911" width="9.1796875" style="38"/>
    <col min="6912" max="6912" width="33.7265625" style="38" bestFit="1" customWidth="1"/>
    <col min="6913" max="6913" width="7.54296875" style="38" customWidth="1"/>
    <col min="6914" max="6914" width="11.54296875" style="38" customWidth="1"/>
    <col min="6915" max="7167" width="9.1796875" style="38"/>
    <col min="7168" max="7168" width="33.7265625" style="38" bestFit="1" customWidth="1"/>
    <col min="7169" max="7169" width="7.54296875" style="38" customWidth="1"/>
    <col min="7170" max="7170" width="11.54296875" style="38" customWidth="1"/>
    <col min="7171" max="7423" width="9.1796875" style="38"/>
    <col min="7424" max="7424" width="33.7265625" style="38" bestFit="1" customWidth="1"/>
    <col min="7425" max="7425" width="7.54296875" style="38" customWidth="1"/>
    <col min="7426" max="7426" width="11.54296875" style="38" customWidth="1"/>
    <col min="7427" max="7679" width="9.1796875" style="38"/>
    <col min="7680" max="7680" width="33.7265625" style="38" bestFit="1" customWidth="1"/>
    <col min="7681" max="7681" width="7.54296875" style="38" customWidth="1"/>
    <col min="7682" max="7682" width="11.54296875" style="38" customWidth="1"/>
    <col min="7683" max="7935" width="9.1796875" style="38"/>
    <col min="7936" max="7936" width="33.7265625" style="38" bestFit="1" customWidth="1"/>
    <col min="7937" max="7937" width="7.54296875" style="38" customWidth="1"/>
    <col min="7938" max="7938" width="11.54296875" style="38" customWidth="1"/>
    <col min="7939" max="8191" width="9.1796875" style="38"/>
    <col min="8192" max="8192" width="33.7265625" style="38" bestFit="1" customWidth="1"/>
    <col min="8193" max="8193" width="7.54296875" style="38" customWidth="1"/>
    <col min="8194" max="8194" width="11.54296875" style="38" customWidth="1"/>
    <col min="8195" max="8447" width="9.1796875" style="38"/>
    <col min="8448" max="8448" width="33.7265625" style="38" bestFit="1" customWidth="1"/>
    <col min="8449" max="8449" width="7.54296875" style="38" customWidth="1"/>
    <col min="8450" max="8450" width="11.54296875" style="38" customWidth="1"/>
    <col min="8451" max="8703" width="9.1796875" style="38"/>
    <col min="8704" max="8704" width="33.7265625" style="38" bestFit="1" customWidth="1"/>
    <col min="8705" max="8705" width="7.54296875" style="38" customWidth="1"/>
    <col min="8706" max="8706" width="11.54296875" style="38" customWidth="1"/>
    <col min="8707" max="8959" width="9.1796875" style="38"/>
    <col min="8960" max="8960" width="33.7265625" style="38" bestFit="1" customWidth="1"/>
    <col min="8961" max="8961" width="7.54296875" style="38" customWidth="1"/>
    <col min="8962" max="8962" width="11.54296875" style="38" customWidth="1"/>
    <col min="8963" max="9215" width="9.1796875" style="38"/>
    <col min="9216" max="9216" width="33.7265625" style="38" bestFit="1" customWidth="1"/>
    <col min="9217" max="9217" width="7.54296875" style="38" customWidth="1"/>
    <col min="9218" max="9218" width="11.54296875" style="38" customWidth="1"/>
    <col min="9219" max="9471" width="9.1796875" style="38"/>
    <col min="9472" max="9472" width="33.7265625" style="38" bestFit="1" customWidth="1"/>
    <col min="9473" max="9473" width="7.54296875" style="38" customWidth="1"/>
    <col min="9474" max="9474" width="11.54296875" style="38" customWidth="1"/>
    <col min="9475" max="9727" width="9.1796875" style="38"/>
    <col min="9728" max="9728" width="33.7265625" style="38" bestFit="1" customWidth="1"/>
    <col min="9729" max="9729" width="7.54296875" style="38" customWidth="1"/>
    <col min="9730" max="9730" width="11.54296875" style="38" customWidth="1"/>
    <col min="9731" max="9983" width="9.1796875" style="38"/>
    <col min="9984" max="9984" width="33.7265625" style="38" bestFit="1" customWidth="1"/>
    <col min="9985" max="9985" width="7.54296875" style="38" customWidth="1"/>
    <col min="9986" max="9986" width="11.54296875" style="38" customWidth="1"/>
    <col min="9987" max="10239" width="9.1796875" style="38"/>
    <col min="10240" max="10240" width="33.7265625" style="38" bestFit="1" customWidth="1"/>
    <col min="10241" max="10241" width="7.54296875" style="38" customWidth="1"/>
    <col min="10242" max="10242" width="11.54296875" style="38" customWidth="1"/>
    <col min="10243" max="10495" width="9.1796875" style="38"/>
    <col min="10496" max="10496" width="33.7265625" style="38" bestFit="1" customWidth="1"/>
    <col min="10497" max="10497" width="7.54296875" style="38" customWidth="1"/>
    <col min="10498" max="10498" width="11.54296875" style="38" customWidth="1"/>
    <col min="10499" max="10751" width="9.1796875" style="38"/>
    <col min="10752" max="10752" width="33.7265625" style="38" bestFit="1" customWidth="1"/>
    <col min="10753" max="10753" width="7.54296875" style="38" customWidth="1"/>
    <col min="10754" max="10754" width="11.54296875" style="38" customWidth="1"/>
    <col min="10755" max="11007" width="9.1796875" style="38"/>
    <col min="11008" max="11008" width="33.7265625" style="38" bestFit="1" customWidth="1"/>
    <col min="11009" max="11009" width="7.54296875" style="38" customWidth="1"/>
    <col min="11010" max="11010" width="11.54296875" style="38" customWidth="1"/>
    <col min="11011" max="11263" width="9.1796875" style="38"/>
    <col min="11264" max="11264" width="33.7265625" style="38" bestFit="1" customWidth="1"/>
    <col min="11265" max="11265" width="7.54296875" style="38" customWidth="1"/>
    <col min="11266" max="11266" width="11.54296875" style="38" customWidth="1"/>
    <col min="11267" max="11519" width="9.1796875" style="38"/>
    <col min="11520" max="11520" width="33.7265625" style="38" bestFit="1" customWidth="1"/>
    <col min="11521" max="11521" width="7.54296875" style="38" customWidth="1"/>
    <col min="11522" max="11522" width="11.54296875" style="38" customWidth="1"/>
    <col min="11523" max="11775" width="9.1796875" style="38"/>
    <col min="11776" max="11776" width="33.7265625" style="38" bestFit="1" customWidth="1"/>
    <col min="11777" max="11777" width="7.54296875" style="38" customWidth="1"/>
    <col min="11778" max="11778" width="11.54296875" style="38" customWidth="1"/>
    <col min="11779" max="12031" width="9.1796875" style="38"/>
    <col min="12032" max="12032" width="33.7265625" style="38" bestFit="1" customWidth="1"/>
    <col min="12033" max="12033" width="7.54296875" style="38" customWidth="1"/>
    <col min="12034" max="12034" width="11.54296875" style="38" customWidth="1"/>
    <col min="12035" max="12287" width="9.1796875" style="38"/>
    <col min="12288" max="12288" width="33.7265625" style="38" bestFit="1" customWidth="1"/>
    <col min="12289" max="12289" width="7.54296875" style="38" customWidth="1"/>
    <col min="12290" max="12290" width="11.54296875" style="38" customWidth="1"/>
    <col min="12291" max="12543" width="9.1796875" style="38"/>
    <col min="12544" max="12544" width="33.7265625" style="38" bestFit="1" customWidth="1"/>
    <col min="12545" max="12545" width="7.54296875" style="38" customWidth="1"/>
    <col min="12546" max="12546" width="11.54296875" style="38" customWidth="1"/>
    <col min="12547" max="12799" width="9.1796875" style="38"/>
    <col min="12800" max="12800" width="33.7265625" style="38" bestFit="1" customWidth="1"/>
    <col min="12801" max="12801" width="7.54296875" style="38" customWidth="1"/>
    <col min="12802" max="12802" width="11.54296875" style="38" customWidth="1"/>
    <col min="12803" max="13055" width="9.1796875" style="38"/>
    <col min="13056" max="13056" width="33.7265625" style="38" bestFit="1" customWidth="1"/>
    <col min="13057" max="13057" width="7.54296875" style="38" customWidth="1"/>
    <col min="13058" max="13058" width="11.54296875" style="38" customWidth="1"/>
    <col min="13059" max="13311" width="9.1796875" style="38"/>
    <col min="13312" max="13312" width="33.7265625" style="38" bestFit="1" customWidth="1"/>
    <col min="13313" max="13313" width="7.54296875" style="38" customWidth="1"/>
    <col min="13314" max="13314" width="11.54296875" style="38" customWidth="1"/>
    <col min="13315" max="13567" width="9.1796875" style="38"/>
    <col min="13568" max="13568" width="33.7265625" style="38" bestFit="1" customWidth="1"/>
    <col min="13569" max="13569" width="7.54296875" style="38" customWidth="1"/>
    <col min="13570" max="13570" width="11.54296875" style="38" customWidth="1"/>
    <col min="13571" max="13823" width="9.1796875" style="38"/>
    <col min="13824" max="13824" width="33.7265625" style="38" bestFit="1" customWidth="1"/>
    <col min="13825" max="13825" width="7.54296875" style="38" customWidth="1"/>
    <col min="13826" max="13826" width="11.54296875" style="38" customWidth="1"/>
    <col min="13827" max="14079" width="9.1796875" style="38"/>
    <col min="14080" max="14080" width="33.7265625" style="38" bestFit="1" customWidth="1"/>
    <col min="14081" max="14081" width="7.54296875" style="38" customWidth="1"/>
    <col min="14082" max="14082" width="11.54296875" style="38" customWidth="1"/>
    <col min="14083" max="14335" width="9.1796875" style="38"/>
    <col min="14336" max="14336" width="33.7265625" style="38" bestFit="1" customWidth="1"/>
    <col min="14337" max="14337" width="7.54296875" style="38" customWidth="1"/>
    <col min="14338" max="14338" width="11.54296875" style="38" customWidth="1"/>
    <col min="14339" max="14591" width="9.1796875" style="38"/>
    <col min="14592" max="14592" width="33.7265625" style="38" bestFit="1" customWidth="1"/>
    <col min="14593" max="14593" width="7.54296875" style="38" customWidth="1"/>
    <col min="14594" max="14594" width="11.54296875" style="38" customWidth="1"/>
    <col min="14595" max="14847" width="9.1796875" style="38"/>
    <col min="14848" max="14848" width="33.7265625" style="38" bestFit="1" customWidth="1"/>
    <col min="14849" max="14849" width="7.54296875" style="38" customWidth="1"/>
    <col min="14850" max="14850" width="11.54296875" style="38" customWidth="1"/>
    <col min="14851" max="15103" width="9.1796875" style="38"/>
    <col min="15104" max="15104" width="33.7265625" style="38" bestFit="1" customWidth="1"/>
    <col min="15105" max="15105" width="7.54296875" style="38" customWidth="1"/>
    <col min="15106" max="15106" width="11.54296875" style="38" customWidth="1"/>
    <col min="15107" max="15359" width="9.1796875" style="38"/>
    <col min="15360" max="15360" width="33.7265625" style="38" bestFit="1" customWidth="1"/>
    <col min="15361" max="15361" width="7.54296875" style="38" customWidth="1"/>
    <col min="15362" max="15362" width="11.54296875" style="38" customWidth="1"/>
    <col min="15363" max="15615" width="9.1796875" style="38"/>
    <col min="15616" max="15616" width="33.7265625" style="38" bestFit="1" customWidth="1"/>
    <col min="15617" max="15617" width="7.54296875" style="38" customWidth="1"/>
    <col min="15618" max="15618" width="11.54296875" style="38" customWidth="1"/>
    <col min="15619" max="15871" width="9.1796875" style="38"/>
    <col min="15872" max="15872" width="33.7265625" style="38" bestFit="1" customWidth="1"/>
    <col min="15873" max="15873" width="7.54296875" style="38" customWidth="1"/>
    <col min="15874" max="15874" width="11.54296875" style="38" customWidth="1"/>
    <col min="15875" max="16127" width="9.1796875" style="38"/>
    <col min="16128" max="16128" width="33.7265625" style="38" bestFit="1" customWidth="1"/>
    <col min="16129" max="16129" width="7.54296875" style="38" customWidth="1"/>
    <col min="16130" max="16130" width="11.54296875" style="38" customWidth="1"/>
    <col min="16131" max="16384" width="9.1796875" style="38"/>
  </cols>
  <sheetData>
    <row r="1" spans="1:22" x14ac:dyDescent="0.25">
      <c r="A1" s="37" t="s">
        <v>42</v>
      </c>
    </row>
    <row r="2" spans="1:22" ht="18" customHeight="1" x14ac:dyDescent="0.4">
      <c r="B2" s="39" t="s">
        <v>43</v>
      </c>
      <c r="C2" s="39" t="s">
        <v>406</v>
      </c>
      <c r="D2" s="39" t="s">
        <v>407</v>
      </c>
    </row>
    <row r="4" spans="1:22" x14ac:dyDescent="0.25">
      <c r="A4" s="37" t="s">
        <v>46</v>
      </c>
      <c r="B4" s="40">
        <v>46023</v>
      </c>
    </row>
    <row r="5" spans="1:22" x14ac:dyDescent="0.25">
      <c r="A5" s="37" t="s">
        <v>47</v>
      </c>
      <c r="B5" s="40">
        <v>46190</v>
      </c>
    </row>
    <row r="7" spans="1:22" x14ac:dyDescent="0.25">
      <c r="A7" s="41" t="s">
        <v>49</v>
      </c>
      <c r="C7" s="41" t="s">
        <v>50</v>
      </c>
      <c r="E7" s="37" t="s">
        <v>51</v>
      </c>
      <c r="F7" s="37" t="s">
        <v>52</v>
      </c>
      <c r="G7" s="37" t="s">
        <v>53</v>
      </c>
      <c r="V7" s="42"/>
    </row>
    <row r="8" spans="1:22" ht="14.5" x14ac:dyDescent="0.35">
      <c r="A8" s="43" t="s">
        <v>408</v>
      </c>
      <c r="B8" s="43" t="s">
        <v>409</v>
      </c>
      <c r="C8" s="43" t="s">
        <v>106</v>
      </c>
      <c r="E8" s="44">
        <v>38720.1</v>
      </c>
      <c r="F8" s="38">
        <v>0</v>
      </c>
      <c r="G8" s="44">
        <v>38720.1</v>
      </c>
      <c r="H8" s="59" t="s">
        <v>415</v>
      </c>
      <c r="I8" s="43"/>
    </row>
    <row r="9" spans="1:22" ht="14.5" x14ac:dyDescent="0.25">
      <c r="A9" s="43" t="s">
        <v>410</v>
      </c>
      <c r="B9" s="43" t="s">
        <v>411</v>
      </c>
      <c r="C9" s="43" t="s">
        <v>121</v>
      </c>
      <c r="E9" s="38">
        <v>96</v>
      </c>
      <c r="F9" s="38">
        <v>0</v>
      </c>
      <c r="G9" s="38">
        <v>96</v>
      </c>
      <c r="H9" s="60" t="s">
        <v>416</v>
      </c>
      <c r="I9" s="43"/>
    </row>
    <row r="10" spans="1:22" ht="14.5" x14ac:dyDescent="0.35">
      <c r="A10" s="43" t="s">
        <v>412</v>
      </c>
      <c r="B10" s="43" t="s">
        <v>413</v>
      </c>
      <c r="C10" s="43" t="s">
        <v>414</v>
      </c>
      <c r="E10" s="44">
        <v>1790</v>
      </c>
      <c r="F10" s="38">
        <v>0</v>
      </c>
      <c r="G10" s="44">
        <v>1790</v>
      </c>
      <c r="H10" s="59" t="s">
        <v>417</v>
      </c>
      <c r="I10" s="43"/>
    </row>
    <row r="11" spans="1:22" ht="13" x14ac:dyDescent="0.3">
      <c r="A11" s="47" t="s">
        <v>388</v>
      </c>
      <c r="E11" s="48">
        <v>40606.1</v>
      </c>
      <c r="F11" s="48">
        <v>0</v>
      </c>
      <c r="G11" s="48">
        <v>40606.1</v>
      </c>
    </row>
    <row r="15" spans="1:22" ht="14.5" x14ac:dyDescent="0.25">
      <c r="B15" s="60" t="s">
        <v>418</v>
      </c>
    </row>
    <row r="16" spans="1:22" ht="14.5" x14ac:dyDescent="0.25">
      <c r="B16" s="60" t="s">
        <v>419</v>
      </c>
    </row>
    <row r="17" spans="2:2" ht="14.5" x14ac:dyDescent="0.25">
      <c r="B17" s="60" t="s">
        <v>420</v>
      </c>
    </row>
    <row r="18" spans="2:2" ht="14.5" x14ac:dyDescent="0.25">
      <c r="B18" s="60" t="s">
        <v>421</v>
      </c>
    </row>
    <row r="19" spans="2:2" ht="14.5" x14ac:dyDescent="0.35">
      <c r="B19"/>
    </row>
  </sheetData>
  <pageMargins left="0.75" right="0.75" top="1" bottom="1" header="0.5" footer="0.5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D207966-693B-4D8E-ABF9-0A36A19D2D01}">
  <dimension ref="A1:X16"/>
  <sheetViews>
    <sheetView workbookViewId="0">
      <selection activeCell="I16" sqref="I16"/>
    </sheetView>
  </sheetViews>
  <sheetFormatPr defaultColWidth="9.1796875" defaultRowHeight="12.5" x14ac:dyDescent="0.25"/>
  <cols>
    <col min="1" max="6" width="9.1796875" style="9"/>
    <col min="7" max="7" width="12.453125" style="9" customWidth="1"/>
    <col min="8" max="8" width="13.81640625" style="9" customWidth="1"/>
    <col min="9" max="262" width="9.1796875" style="9"/>
    <col min="263" max="263" width="12.453125" style="9" customWidth="1"/>
    <col min="264" max="264" width="13.81640625" style="9" customWidth="1"/>
    <col min="265" max="518" width="9.1796875" style="9"/>
    <col min="519" max="519" width="12.453125" style="9" customWidth="1"/>
    <col min="520" max="520" width="13.81640625" style="9" customWidth="1"/>
    <col min="521" max="774" width="9.1796875" style="9"/>
    <col min="775" max="775" width="12.453125" style="9" customWidth="1"/>
    <col min="776" max="776" width="13.81640625" style="9" customWidth="1"/>
    <col min="777" max="1030" width="9.1796875" style="9"/>
    <col min="1031" max="1031" width="12.453125" style="9" customWidth="1"/>
    <col min="1032" max="1032" width="13.81640625" style="9" customWidth="1"/>
    <col min="1033" max="1286" width="9.1796875" style="9"/>
    <col min="1287" max="1287" width="12.453125" style="9" customWidth="1"/>
    <col min="1288" max="1288" width="13.81640625" style="9" customWidth="1"/>
    <col min="1289" max="1542" width="9.1796875" style="9"/>
    <col min="1543" max="1543" width="12.453125" style="9" customWidth="1"/>
    <col min="1544" max="1544" width="13.81640625" style="9" customWidth="1"/>
    <col min="1545" max="1798" width="9.1796875" style="9"/>
    <col min="1799" max="1799" width="12.453125" style="9" customWidth="1"/>
    <col min="1800" max="1800" width="13.81640625" style="9" customWidth="1"/>
    <col min="1801" max="2054" width="9.1796875" style="9"/>
    <col min="2055" max="2055" width="12.453125" style="9" customWidth="1"/>
    <col min="2056" max="2056" width="13.81640625" style="9" customWidth="1"/>
    <col min="2057" max="2310" width="9.1796875" style="9"/>
    <col min="2311" max="2311" width="12.453125" style="9" customWidth="1"/>
    <col min="2312" max="2312" width="13.81640625" style="9" customWidth="1"/>
    <col min="2313" max="2566" width="9.1796875" style="9"/>
    <col min="2567" max="2567" width="12.453125" style="9" customWidth="1"/>
    <col min="2568" max="2568" width="13.81640625" style="9" customWidth="1"/>
    <col min="2569" max="2822" width="9.1796875" style="9"/>
    <col min="2823" max="2823" width="12.453125" style="9" customWidth="1"/>
    <col min="2824" max="2824" width="13.81640625" style="9" customWidth="1"/>
    <col min="2825" max="3078" width="9.1796875" style="9"/>
    <col min="3079" max="3079" width="12.453125" style="9" customWidth="1"/>
    <col min="3080" max="3080" width="13.81640625" style="9" customWidth="1"/>
    <col min="3081" max="3334" width="9.1796875" style="9"/>
    <col min="3335" max="3335" width="12.453125" style="9" customWidth="1"/>
    <col min="3336" max="3336" width="13.81640625" style="9" customWidth="1"/>
    <col min="3337" max="3590" width="9.1796875" style="9"/>
    <col min="3591" max="3591" width="12.453125" style="9" customWidth="1"/>
    <col min="3592" max="3592" width="13.81640625" style="9" customWidth="1"/>
    <col min="3593" max="3846" width="9.1796875" style="9"/>
    <col min="3847" max="3847" width="12.453125" style="9" customWidth="1"/>
    <col min="3848" max="3848" width="13.81640625" style="9" customWidth="1"/>
    <col min="3849" max="4102" width="9.1796875" style="9"/>
    <col min="4103" max="4103" width="12.453125" style="9" customWidth="1"/>
    <col min="4104" max="4104" width="13.81640625" style="9" customWidth="1"/>
    <col min="4105" max="4358" width="9.1796875" style="9"/>
    <col min="4359" max="4359" width="12.453125" style="9" customWidth="1"/>
    <col min="4360" max="4360" width="13.81640625" style="9" customWidth="1"/>
    <col min="4361" max="4614" width="9.1796875" style="9"/>
    <col min="4615" max="4615" width="12.453125" style="9" customWidth="1"/>
    <col min="4616" max="4616" width="13.81640625" style="9" customWidth="1"/>
    <col min="4617" max="4870" width="9.1796875" style="9"/>
    <col min="4871" max="4871" width="12.453125" style="9" customWidth="1"/>
    <col min="4872" max="4872" width="13.81640625" style="9" customWidth="1"/>
    <col min="4873" max="5126" width="9.1796875" style="9"/>
    <col min="5127" max="5127" width="12.453125" style="9" customWidth="1"/>
    <col min="5128" max="5128" width="13.81640625" style="9" customWidth="1"/>
    <col min="5129" max="5382" width="9.1796875" style="9"/>
    <col min="5383" max="5383" width="12.453125" style="9" customWidth="1"/>
    <col min="5384" max="5384" width="13.81640625" style="9" customWidth="1"/>
    <col min="5385" max="5638" width="9.1796875" style="9"/>
    <col min="5639" max="5639" width="12.453125" style="9" customWidth="1"/>
    <col min="5640" max="5640" width="13.81640625" style="9" customWidth="1"/>
    <col min="5641" max="5894" width="9.1796875" style="9"/>
    <col min="5895" max="5895" width="12.453125" style="9" customWidth="1"/>
    <col min="5896" max="5896" width="13.81640625" style="9" customWidth="1"/>
    <col min="5897" max="6150" width="9.1796875" style="9"/>
    <col min="6151" max="6151" width="12.453125" style="9" customWidth="1"/>
    <col min="6152" max="6152" width="13.81640625" style="9" customWidth="1"/>
    <col min="6153" max="6406" width="9.1796875" style="9"/>
    <col min="6407" max="6407" width="12.453125" style="9" customWidth="1"/>
    <col min="6408" max="6408" width="13.81640625" style="9" customWidth="1"/>
    <col min="6409" max="6662" width="9.1796875" style="9"/>
    <col min="6663" max="6663" width="12.453125" style="9" customWidth="1"/>
    <col min="6664" max="6664" width="13.81640625" style="9" customWidth="1"/>
    <col min="6665" max="6918" width="9.1796875" style="9"/>
    <col min="6919" max="6919" width="12.453125" style="9" customWidth="1"/>
    <col min="6920" max="6920" width="13.81640625" style="9" customWidth="1"/>
    <col min="6921" max="7174" width="9.1796875" style="9"/>
    <col min="7175" max="7175" width="12.453125" style="9" customWidth="1"/>
    <col min="7176" max="7176" width="13.81640625" style="9" customWidth="1"/>
    <col min="7177" max="7430" width="9.1796875" style="9"/>
    <col min="7431" max="7431" width="12.453125" style="9" customWidth="1"/>
    <col min="7432" max="7432" width="13.81640625" style="9" customWidth="1"/>
    <col min="7433" max="7686" width="9.1796875" style="9"/>
    <col min="7687" max="7687" width="12.453125" style="9" customWidth="1"/>
    <col min="7688" max="7688" width="13.81640625" style="9" customWidth="1"/>
    <col min="7689" max="7942" width="9.1796875" style="9"/>
    <col min="7943" max="7943" width="12.453125" style="9" customWidth="1"/>
    <col min="7944" max="7944" width="13.81640625" style="9" customWidth="1"/>
    <col min="7945" max="8198" width="9.1796875" style="9"/>
    <col min="8199" max="8199" width="12.453125" style="9" customWidth="1"/>
    <col min="8200" max="8200" width="13.81640625" style="9" customWidth="1"/>
    <col min="8201" max="8454" width="9.1796875" style="9"/>
    <col min="8455" max="8455" width="12.453125" style="9" customWidth="1"/>
    <col min="8456" max="8456" width="13.81640625" style="9" customWidth="1"/>
    <col min="8457" max="8710" width="9.1796875" style="9"/>
    <col min="8711" max="8711" width="12.453125" style="9" customWidth="1"/>
    <col min="8712" max="8712" width="13.81640625" style="9" customWidth="1"/>
    <col min="8713" max="8966" width="9.1796875" style="9"/>
    <col min="8967" max="8967" width="12.453125" style="9" customWidth="1"/>
    <col min="8968" max="8968" width="13.81640625" style="9" customWidth="1"/>
    <col min="8969" max="9222" width="9.1796875" style="9"/>
    <col min="9223" max="9223" width="12.453125" style="9" customWidth="1"/>
    <col min="9224" max="9224" width="13.81640625" style="9" customWidth="1"/>
    <col min="9225" max="9478" width="9.1796875" style="9"/>
    <col min="9479" max="9479" width="12.453125" style="9" customWidth="1"/>
    <col min="9480" max="9480" width="13.81640625" style="9" customWidth="1"/>
    <col min="9481" max="9734" width="9.1796875" style="9"/>
    <col min="9735" max="9735" width="12.453125" style="9" customWidth="1"/>
    <col min="9736" max="9736" width="13.81640625" style="9" customWidth="1"/>
    <col min="9737" max="9990" width="9.1796875" style="9"/>
    <col min="9991" max="9991" width="12.453125" style="9" customWidth="1"/>
    <col min="9992" max="9992" width="13.81640625" style="9" customWidth="1"/>
    <col min="9993" max="10246" width="9.1796875" style="9"/>
    <col min="10247" max="10247" width="12.453125" style="9" customWidth="1"/>
    <col min="10248" max="10248" width="13.81640625" style="9" customWidth="1"/>
    <col min="10249" max="10502" width="9.1796875" style="9"/>
    <col min="10503" max="10503" width="12.453125" style="9" customWidth="1"/>
    <col min="10504" max="10504" width="13.81640625" style="9" customWidth="1"/>
    <col min="10505" max="10758" width="9.1796875" style="9"/>
    <col min="10759" max="10759" width="12.453125" style="9" customWidth="1"/>
    <col min="10760" max="10760" width="13.81640625" style="9" customWidth="1"/>
    <col min="10761" max="11014" width="9.1796875" style="9"/>
    <col min="11015" max="11015" width="12.453125" style="9" customWidth="1"/>
    <col min="11016" max="11016" width="13.81640625" style="9" customWidth="1"/>
    <col min="11017" max="11270" width="9.1796875" style="9"/>
    <col min="11271" max="11271" width="12.453125" style="9" customWidth="1"/>
    <col min="11272" max="11272" width="13.81640625" style="9" customWidth="1"/>
    <col min="11273" max="11526" width="9.1796875" style="9"/>
    <col min="11527" max="11527" width="12.453125" style="9" customWidth="1"/>
    <col min="11528" max="11528" width="13.81640625" style="9" customWidth="1"/>
    <col min="11529" max="11782" width="9.1796875" style="9"/>
    <col min="11783" max="11783" width="12.453125" style="9" customWidth="1"/>
    <col min="11784" max="11784" width="13.81640625" style="9" customWidth="1"/>
    <col min="11785" max="12038" width="9.1796875" style="9"/>
    <col min="12039" max="12039" width="12.453125" style="9" customWidth="1"/>
    <col min="12040" max="12040" width="13.81640625" style="9" customWidth="1"/>
    <col min="12041" max="12294" width="9.1796875" style="9"/>
    <col min="12295" max="12295" width="12.453125" style="9" customWidth="1"/>
    <col min="12296" max="12296" width="13.81640625" style="9" customWidth="1"/>
    <col min="12297" max="12550" width="9.1796875" style="9"/>
    <col min="12551" max="12551" width="12.453125" style="9" customWidth="1"/>
    <col min="12552" max="12552" width="13.81640625" style="9" customWidth="1"/>
    <col min="12553" max="12806" width="9.1796875" style="9"/>
    <col min="12807" max="12807" width="12.453125" style="9" customWidth="1"/>
    <col min="12808" max="12808" width="13.81640625" style="9" customWidth="1"/>
    <col min="12809" max="13062" width="9.1796875" style="9"/>
    <col min="13063" max="13063" width="12.453125" style="9" customWidth="1"/>
    <col min="13064" max="13064" width="13.81640625" style="9" customWidth="1"/>
    <col min="13065" max="13318" width="9.1796875" style="9"/>
    <col min="13319" max="13319" width="12.453125" style="9" customWidth="1"/>
    <col min="13320" max="13320" width="13.81640625" style="9" customWidth="1"/>
    <col min="13321" max="13574" width="9.1796875" style="9"/>
    <col min="13575" max="13575" width="12.453125" style="9" customWidth="1"/>
    <col min="13576" max="13576" width="13.81640625" style="9" customWidth="1"/>
    <col min="13577" max="13830" width="9.1796875" style="9"/>
    <col min="13831" max="13831" width="12.453125" style="9" customWidth="1"/>
    <col min="13832" max="13832" width="13.81640625" style="9" customWidth="1"/>
    <col min="13833" max="14086" width="9.1796875" style="9"/>
    <col min="14087" max="14087" width="12.453125" style="9" customWidth="1"/>
    <col min="14088" max="14088" width="13.81640625" style="9" customWidth="1"/>
    <col min="14089" max="14342" width="9.1796875" style="9"/>
    <col min="14343" max="14343" width="12.453125" style="9" customWidth="1"/>
    <col min="14344" max="14344" width="13.81640625" style="9" customWidth="1"/>
    <col min="14345" max="14598" width="9.1796875" style="9"/>
    <col min="14599" max="14599" width="12.453125" style="9" customWidth="1"/>
    <col min="14600" max="14600" width="13.81640625" style="9" customWidth="1"/>
    <col min="14601" max="14854" width="9.1796875" style="9"/>
    <col min="14855" max="14855" width="12.453125" style="9" customWidth="1"/>
    <col min="14856" max="14856" width="13.81640625" style="9" customWidth="1"/>
    <col min="14857" max="15110" width="9.1796875" style="9"/>
    <col min="15111" max="15111" width="12.453125" style="9" customWidth="1"/>
    <col min="15112" max="15112" width="13.81640625" style="9" customWidth="1"/>
    <col min="15113" max="15366" width="9.1796875" style="9"/>
    <col min="15367" max="15367" width="12.453125" style="9" customWidth="1"/>
    <col min="15368" max="15368" width="13.81640625" style="9" customWidth="1"/>
    <col min="15369" max="15622" width="9.1796875" style="9"/>
    <col min="15623" max="15623" width="12.453125" style="9" customWidth="1"/>
    <col min="15624" max="15624" width="13.81640625" style="9" customWidth="1"/>
    <col min="15625" max="15878" width="9.1796875" style="9"/>
    <col min="15879" max="15879" width="12.453125" style="9" customWidth="1"/>
    <col min="15880" max="15880" width="13.81640625" style="9" customWidth="1"/>
    <col min="15881" max="16134" width="9.1796875" style="9"/>
    <col min="16135" max="16135" width="12.453125" style="9" customWidth="1"/>
    <col min="16136" max="16136" width="13.81640625" style="9" customWidth="1"/>
    <col min="16137" max="16384" width="9.1796875" style="9"/>
  </cols>
  <sheetData>
    <row r="1" spans="1:24" x14ac:dyDescent="0.25">
      <c r="A1" s="8" t="s">
        <v>42</v>
      </c>
    </row>
    <row r="2" spans="1:24" ht="18" customHeight="1" x14ac:dyDescent="0.4">
      <c r="B2" s="10" t="s">
        <v>43</v>
      </c>
      <c r="C2" s="10"/>
      <c r="D2" s="10" t="s">
        <v>62</v>
      </c>
    </row>
    <row r="4" spans="1:24" x14ac:dyDescent="0.25">
      <c r="A4" s="8"/>
      <c r="B4" s="11"/>
      <c r="C4" s="8"/>
      <c r="D4" s="11"/>
    </row>
    <row r="5" spans="1:24" x14ac:dyDescent="0.25">
      <c r="A5" s="8" t="s">
        <v>48</v>
      </c>
    </row>
    <row r="7" spans="1:24" x14ac:dyDescent="0.25">
      <c r="A7" s="12" t="s">
        <v>49</v>
      </c>
      <c r="E7" s="12" t="s">
        <v>50</v>
      </c>
      <c r="G7" s="8" t="s">
        <v>51</v>
      </c>
      <c r="H7" s="8" t="s">
        <v>52</v>
      </c>
      <c r="I7" s="13" t="s">
        <v>53</v>
      </c>
      <c r="X7" s="14"/>
    </row>
    <row r="8" spans="1:24" ht="14.5" x14ac:dyDescent="0.35">
      <c r="A8" s="61" t="s">
        <v>63</v>
      </c>
      <c r="B8" s="61" t="s">
        <v>64</v>
      </c>
      <c r="C8"/>
      <c r="D8"/>
      <c r="E8" s="61" t="s">
        <v>56</v>
      </c>
      <c r="F8"/>
      <c r="G8" s="1">
        <v>23946.84</v>
      </c>
      <c r="H8" s="1">
        <v>20380.939999999999</v>
      </c>
      <c r="I8" s="1">
        <v>3565.9</v>
      </c>
      <c r="K8" s="15" t="s">
        <v>48</v>
      </c>
    </row>
    <row r="9" spans="1:24" ht="14.5" x14ac:dyDescent="0.35">
      <c r="A9" s="61" t="s">
        <v>425</v>
      </c>
      <c r="B9" s="61" t="s">
        <v>426</v>
      </c>
      <c r="C9"/>
      <c r="D9"/>
      <c r="E9" s="61" t="s">
        <v>414</v>
      </c>
      <c r="F9"/>
      <c r="G9" s="1">
        <v>88813.54</v>
      </c>
      <c r="H9" s="1">
        <v>88813.55</v>
      </c>
      <c r="I9">
        <v>-0.01</v>
      </c>
      <c r="K9" s="15" t="s">
        <v>48</v>
      </c>
    </row>
    <row r="10" spans="1:24" ht="14.5" x14ac:dyDescent="0.35">
      <c r="A10" s="61" t="s">
        <v>422</v>
      </c>
      <c r="B10" s="61" t="s">
        <v>423</v>
      </c>
      <c r="C10"/>
      <c r="D10"/>
      <c r="E10" s="61" t="s">
        <v>424</v>
      </c>
      <c r="F10"/>
      <c r="G10" s="1">
        <v>14810</v>
      </c>
      <c r="H10">
        <v>0</v>
      </c>
      <c r="I10" s="1">
        <v>14810</v>
      </c>
      <c r="J10" s="9" t="s">
        <v>427</v>
      </c>
    </row>
    <row r="11" spans="1:24" ht="14.5" x14ac:dyDescent="0.35">
      <c r="A11" s="67" t="s">
        <v>65</v>
      </c>
      <c r="B11" s="67" t="s">
        <v>66</v>
      </c>
      <c r="C11" s="6"/>
      <c r="D11" s="6"/>
      <c r="E11" s="67" t="s">
        <v>67</v>
      </c>
      <c r="F11" s="6"/>
      <c r="G11" s="6">
        <v>85.01</v>
      </c>
      <c r="H11" s="6">
        <v>0</v>
      </c>
      <c r="I11" s="6">
        <v>85.01</v>
      </c>
    </row>
    <row r="12" spans="1:24" ht="13" x14ac:dyDescent="0.3">
      <c r="I12" s="62">
        <f>SUM(I8:I11)</f>
        <v>18460.899999999998</v>
      </c>
    </row>
    <row r="13" spans="1:24" ht="13" x14ac:dyDescent="0.3">
      <c r="I13" s="62"/>
    </row>
    <row r="14" spans="1:24" ht="13" x14ac:dyDescent="0.3">
      <c r="I14" s="62"/>
    </row>
    <row r="15" spans="1:24" ht="13" x14ac:dyDescent="0.3">
      <c r="I15" s="62"/>
    </row>
    <row r="16" spans="1:24" ht="14.5" x14ac:dyDescent="0.35">
      <c r="B16" s="49" t="s">
        <v>389</v>
      </c>
      <c r="C16" s="49" t="s">
        <v>485</v>
      </c>
      <c r="D16" s="49"/>
      <c r="E16" s="49"/>
      <c r="F16" s="49"/>
      <c r="G16" s="49"/>
      <c r="H16" s="49"/>
      <c r="I16" s="50">
        <v>29181.71</v>
      </c>
      <c r="J16" s="9" t="s">
        <v>428</v>
      </c>
    </row>
  </sheetData>
  <pageMargins left="0.75" right="0.75" top="1" bottom="1" header="0.5" footer="0.5"/>
  <pageSetup paperSize="9" orientation="portrait" r:id="rId1"/>
  <headerFooter alignWithMargins="0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30C5ABB-B75A-4469-9B93-B1FD6E484A94}">
  <dimension ref="A1:X12"/>
  <sheetViews>
    <sheetView workbookViewId="0">
      <selection activeCell="G9" sqref="G9:I9"/>
    </sheetView>
  </sheetViews>
  <sheetFormatPr defaultColWidth="9.1796875" defaultRowHeight="12.5" x14ac:dyDescent="0.25"/>
  <cols>
    <col min="1" max="1" width="9.1796875" style="9"/>
    <col min="2" max="2" width="10.54296875" style="9" customWidth="1"/>
    <col min="3" max="3" width="9.1796875" style="9"/>
    <col min="4" max="4" width="11.08984375" style="9" customWidth="1"/>
    <col min="5" max="8" width="9.1796875" style="9"/>
    <col min="9" max="9" width="9.7265625" style="9" bestFit="1" customWidth="1"/>
    <col min="10" max="257" width="9.1796875" style="9"/>
    <col min="258" max="258" width="10.54296875" style="9" customWidth="1"/>
    <col min="259" max="259" width="9.1796875" style="9"/>
    <col min="260" max="260" width="11.08984375" style="9" customWidth="1"/>
    <col min="261" max="264" width="9.1796875" style="9"/>
    <col min="265" max="265" width="9.7265625" style="9" bestFit="1" customWidth="1"/>
    <col min="266" max="513" width="9.1796875" style="9"/>
    <col min="514" max="514" width="10.54296875" style="9" customWidth="1"/>
    <col min="515" max="515" width="9.1796875" style="9"/>
    <col min="516" max="516" width="11.08984375" style="9" customWidth="1"/>
    <col min="517" max="520" width="9.1796875" style="9"/>
    <col min="521" max="521" width="9.7265625" style="9" bestFit="1" customWidth="1"/>
    <col min="522" max="769" width="9.1796875" style="9"/>
    <col min="770" max="770" width="10.54296875" style="9" customWidth="1"/>
    <col min="771" max="771" width="9.1796875" style="9"/>
    <col min="772" max="772" width="11.08984375" style="9" customWidth="1"/>
    <col min="773" max="776" width="9.1796875" style="9"/>
    <col min="777" max="777" width="9.7265625" style="9" bestFit="1" customWidth="1"/>
    <col min="778" max="1025" width="9.1796875" style="9"/>
    <col min="1026" max="1026" width="10.54296875" style="9" customWidth="1"/>
    <col min="1027" max="1027" width="9.1796875" style="9"/>
    <col min="1028" max="1028" width="11.08984375" style="9" customWidth="1"/>
    <col min="1029" max="1032" width="9.1796875" style="9"/>
    <col min="1033" max="1033" width="9.7265625" style="9" bestFit="1" customWidth="1"/>
    <col min="1034" max="1281" width="9.1796875" style="9"/>
    <col min="1282" max="1282" width="10.54296875" style="9" customWidth="1"/>
    <col min="1283" max="1283" width="9.1796875" style="9"/>
    <col min="1284" max="1284" width="11.08984375" style="9" customWidth="1"/>
    <col min="1285" max="1288" width="9.1796875" style="9"/>
    <col min="1289" max="1289" width="9.7265625" style="9" bestFit="1" customWidth="1"/>
    <col min="1290" max="1537" width="9.1796875" style="9"/>
    <col min="1538" max="1538" width="10.54296875" style="9" customWidth="1"/>
    <col min="1539" max="1539" width="9.1796875" style="9"/>
    <col min="1540" max="1540" width="11.08984375" style="9" customWidth="1"/>
    <col min="1541" max="1544" width="9.1796875" style="9"/>
    <col min="1545" max="1545" width="9.7265625" style="9" bestFit="1" customWidth="1"/>
    <col min="1546" max="1793" width="9.1796875" style="9"/>
    <col min="1794" max="1794" width="10.54296875" style="9" customWidth="1"/>
    <col min="1795" max="1795" width="9.1796875" style="9"/>
    <col min="1796" max="1796" width="11.08984375" style="9" customWidth="1"/>
    <col min="1797" max="1800" width="9.1796875" style="9"/>
    <col min="1801" max="1801" width="9.7265625" style="9" bestFit="1" customWidth="1"/>
    <col min="1802" max="2049" width="9.1796875" style="9"/>
    <col min="2050" max="2050" width="10.54296875" style="9" customWidth="1"/>
    <col min="2051" max="2051" width="9.1796875" style="9"/>
    <col min="2052" max="2052" width="11.08984375" style="9" customWidth="1"/>
    <col min="2053" max="2056" width="9.1796875" style="9"/>
    <col min="2057" max="2057" width="9.7265625" style="9" bestFit="1" customWidth="1"/>
    <col min="2058" max="2305" width="9.1796875" style="9"/>
    <col min="2306" max="2306" width="10.54296875" style="9" customWidth="1"/>
    <col min="2307" max="2307" width="9.1796875" style="9"/>
    <col min="2308" max="2308" width="11.08984375" style="9" customWidth="1"/>
    <col min="2309" max="2312" width="9.1796875" style="9"/>
    <col min="2313" max="2313" width="9.7265625" style="9" bestFit="1" customWidth="1"/>
    <col min="2314" max="2561" width="9.1796875" style="9"/>
    <col min="2562" max="2562" width="10.54296875" style="9" customWidth="1"/>
    <col min="2563" max="2563" width="9.1796875" style="9"/>
    <col min="2564" max="2564" width="11.08984375" style="9" customWidth="1"/>
    <col min="2565" max="2568" width="9.1796875" style="9"/>
    <col min="2569" max="2569" width="9.7265625" style="9" bestFit="1" customWidth="1"/>
    <col min="2570" max="2817" width="9.1796875" style="9"/>
    <col min="2818" max="2818" width="10.54296875" style="9" customWidth="1"/>
    <col min="2819" max="2819" width="9.1796875" style="9"/>
    <col min="2820" max="2820" width="11.08984375" style="9" customWidth="1"/>
    <col min="2821" max="2824" width="9.1796875" style="9"/>
    <col min="2825" max="2825" width="9.7265625" style="9" bestFit="1" customWidth="1"/>
    <col min="2826" max="3073" width="9.1796875" style="9"/>
    <col min="3074" max="3074" width="10.54296875" style="9" customWidth="1"/>
    <col min="3075" max="3075" width="9.1796875" style="9"/>
    <col min="3076" max="3076" width="11.08984375" style="9" customWidth="1"/>
    <col min="3077" max="3080" width="9.1796875" style="9"/>
    <col min="3081" max="3081" width="9.7265625" style="9" bestFit="1" customWidth="1"/>
    <col min="3082" max="3329" width="9.1796875" style="9"/>
    <col min="3330" max="3330" width="10.54296875" style="9" customWidth="1"/>
    <col min="3331" max="3331" width="9.1796875" style="9"/>
    <col min="3332" max="3332" width="11.08984375" style="9" customWidth="1"/>
    <col min="3333" max="3336" width="9.1796875" style="9"/>
    <col min="3337" max="3337" width="9.7265625" style="9" bestFit="1" customWidth="1"/>
    <col min="3338" max="3585" width="9.1796875" style="9"/>
    <col min="3586" max="3586" width="10.54296875" style="9" customWidth="1"/>
    <col min="3587" max="3587" width="9.1796875" style="9"/>
    <col min="3588" max="3588" width="11.08984375" style="9" customWidth="1"/>
    <col min="3589" max="3592" width="9.1796875" style="9"/>
    <col min="3593" max="3593" width="9.7265625" style="9" bestFit="1" customWidth="1"/>
    <col min="3594" max="3841" width="9.1796875" style="9"/>
    <col min="3842" max="3842" width="10.54296875" style="9" customWidth="1"/>
    <col min="3843" max="3843" width="9.1796875" style="9"/>
    <col min="3844" max="3844" width="11.08984375" style="9" customWidth="1"/>
    <col min="3845" max="3848" width="9.1796875" style="9"/>
    <col min="3849" max="3849" width="9.7265625" style="9" bestFit="1" customWidth="1"/>
    <col min="3850" max="4097" width="9.1796875" style="9"/>
    <col min="4098" max="4098" width="10.54296875" style="9" customWidth="1"/>
    <col min="4099" max="4099" width="9.1796875" style="9"/>
    <col min="4100" max="4100" width="11.08984375" style="9" customWidth="1"/>
    <col min="4101" max="4104" width="9.1796875" style="9"/>
    <col min="4105" max="4105" width="9.7265625" style="9" bestFit="1" customWidth="1"/>
    <col min="4106" max="4353" width="9.1796875" style="9"/>
    <col min="4354" max="4354" width="10.54296875" style="9" customWidth="1"/>
    <col min="4355" max="4355" width="9.1796875" style="9"/>
    <col min="4356" max="4356" width="11.08984375" style="9" customWidth="1"/>
    <col min="4357" max="4360" width="9.1796875" style="9"/>
    <col min="4361" max="4361" width="9.7265625" style="9" bestFit="1" customWidth="1"/>
    <col min="4362" max="4609" width="9.1796875" style="9"/>
    <col min="4610" max="4610" width="10.54296875" style="9" customWidth="1"/>
    <col min="4611" max="4611" width="9.1796875" style="9"/>
    <col min="4612" max="4612" width="11.08984375" style="9" customWidth="1"/>
    <col min="4613" max="4616" width="9.1796875" style="9"/>
    <col min="4617" max="4617" width="9.7265625" style="9" bestFit="1" customWidth="1"/>
    <col min="4618" max="4865" width="9.1796875" style="9"/>
    <col min="4866" max="4866" width="10.54296875" style="9" customWidth="1"/>
    <col min="4867" max="4867" width="9.1796875" style="9"/>
    <col min="4868" max="4868" width="11.08984375" style="9" customWidth="1"/>
    <col min="4869" max="4872" width="9.1796875" style="9"/>
    <col min="4873" max="4873" width="9.7265625" style="9" bestFit="1" customWidth="1"/>
    <col min="4874" max="5121" width="9.1796875" style="9"/>
    <col min="5122" max="5122" width="10.54296875" style="9" customWidth="1"/>
    <col min="5123" max="5123" width="9.1796875" style="9"/>
    <col min="5124" max="5124" width="11.08984375" style="9" customWidth="1"/>
    <col min="5125" max="5128" width="9.1796875" style="9"/>
    <col min="5129" max="5129" width="9.7265625" style="9" bestFit="1" customWidth="1"/>
    <col min="5130" max="5377" width="9.1796875" style="9"/>
    <col min="5378" max="5378" width="10.54296875" style="9" customWidth="1"/>
    <col min="5379" max="5379" width="9.1796875" style="9"/>
    <col min="5380" max="5380" width="11.08984375" style="9" customWidth="1"/>
    <col min="5381" max="5384" width="9.1796875" style="9"/>
    <col min="5385" max="5385" width="9.7265625" style="9" bestFit="1" customWidth="1"/>
    <col min="5386" max="5633" width="9.1796875" style="9"/>
    <col min="5634" max="5634" width="10.54296875" style="9" customWidth="1"/>
    <col min="5635" max="5635" width="9.1796875" style="9"/>
    <col min="5636" max="5636" width="11.08984375" style="9" customWidth="1"/>
    <col min="5637" max="5640" width="9.1796875" style="9"/>
    <col min="5641" max="5641" width="9.7265625" style="9" bestFit="1" customWidth="1"/>
    <col min="5642" max="5889" width="9.1796875" style="9"/>
    <col min="5890" max="5890" width="10.54296875" style="9" customWidth="1"/>
    <col min="5891" max="5891" width="9.1796875" style="9"/>
    <col min="5892" max="5892" width="11.08984375" style="9" customWidth="1"/>
    <col min="5893" max="5896" width="9.1796875" style="9"/>
    <col min="5897" max="5897" width="9.7265625" style="9" bestFit="1" customWidth="1"/>
    <col min="5898" max="6145" width="9.1796875" style="9"/>
    <col min="6146" max="6146" width="10.54296875" style="9" customWidth="1"/>
    <col min="6147" max="6147" width="9.1796875" style="9"/>
    <col min="6148" max="6148" width="11.08984375" style="9" customWidth="1"/>
    <col min="6149" max="6152" width="9.1796875" style="9"/>
    <col min="6153" max="6153" width="9.7265625" style="9" bestFit="1" customWidth="1"/>
    <col min="6154" max="6401" width="9.1796875" style="9"/>
    <col min="6402" max="6402" width="10.54296875" style="9" customWidth="1"/>
    <col min="6403" max="6403" width="9.1796875" style="9"/>
    <col min="6404" max="6404" width="11.08984375" style="9" customWidth="1"/>
    <col min="6405" max="6408" width="9.1796875" style="9"/>
    <col min="6409" max="6409" width="9.7265625" style="9" bestFit="1" customWidth="1"/>
    <col min="6410" max="6657" width="9.1796875" style="9"/>
    <col min="6658" max="6658" width="10.54296875" style="9" customWidth="1"/>
    <col min="6659" max="6659" width="9.1796875" style="9"/>
    <col min="6660" max="6660" width="11.08984375" style="9" customWidth="1"/>
    <col min="6661" max="6664" width="9.1796875" style="9"/>
    <col min="6665" max="6665" width="9.7265625" style="9" bestFit="1" customWidth="1"/>
    <col min="6666" max="6913" width="9.1796875" style="9"/>
    <col min="6914" max="6914" width="10.54296875" style="9" customWidth="1"/>
    <col min="6915" max="6915" width="9.1796875" style="9"/>
    <col min="6916" max="6916" width="11.08984375" style="9" customWidth="1"/>
    <col min="6917" max="6920" width="9.1796875" style="9"/>
    <col min="6921" max="6921" width="9.7265625" style="9" bestFit="1" customWidth="1"/>
    <col min="6922" max="7169" width="9.1796875" style="9"/>
    <col min="7170" max="7170" width="10.54296875" style="9" customWidth="1"/>
    <col min="7171" max="7171" width="9.1796875" style="9"/>
    <col min="7172" max="7172" width="11.08984375" style="9" customWidth="1"/>
    <col min="7173" max="7176" width="9.1796875" style="9"/>
    <col min="7177" max="7177" width="9.7265625" style="9" bestFit="1" customWidth="1"/>
    <col min="7178" max="7425" width="9.1796875" style="9"/>
    <col min="7426" max="7426" width="10.54296875" style="9" customWidth="1"/>
    <col min="7427" max="7427" width="9.1796875" style="9"/>
    <col min="7428" max="7428" width="11.08984375" style="9" customWidth="1"/>
    <col min="7429" max="7432" width="9.1796875" style="9"/>
    <col min="7433" max="7433" width="9.7265625" style="9" bestFit="1" customWidth="1"/>
    <col min="7434" max="7681" width="9.1796875" style="9"/>
    <col min="7682" max="7682" width="10.54296875" style="9" customWidth="1"/>
    <col min="7683" max="7683" width="9.1796875" style="9"/>
    <col min="7684" max="7684" width="11.08984375" style="9" customWidth="1"/>
    <col min="7685" max="7688" width="9.1796875" style="9"/>
    <col min="7689" max="7689" width="9.7265625" style="9" bestFit="1" customWidth="1"/>
    <col min="7690" max="7937" width="9.1796875" style="9"/>
    <col min="7938" max="7938" width="10.54296875" style="9" customWidth="1"/>
    <col min="7939" max="7939" width="9.1796875" style="9"/>
    <col min="7940" max="7940" width="11.08984375" style="9" customWidth="1"/>
    <col min="7941" max="7944" width="9.1796875" style="9"/>
    <col min="7945" max="7945" width="9.7265625" style="9" bestFit="1" customWidth="1"/>
    <col min="7946" max="8193" width="9.1796875" style="9"/>
    <col min="8194" max="8194" width="10.54296875" style="9" customWidth="1"/>
    <col min="8195" max="8195" width="9.1796875" style="9"/>
    <col min="8196" max="8196" width="11.08984375" style="9" customWidth="1"/>
    <col min="8197" max="8200" width="9.1796875" style="9"/>
    <col min="8201" max="8201" width="9.7265625" style="9" bestFit="1" customWidth="1"/>
    <col min="8202" max="8449" width="9.1796875" style="9"/>
    <col min="8450" max="8450" width="10.54296875" style="9" customWidth="1"/>
    <col min="8451" max="8451" width="9.1796875" style="9"/>
    <col min="8452" max="8452" width="11.08984375" style="9" customWidth="1"/>
    <col min="8453" max="8456" width="9.1796875" style="9"/>
    <col min="8457" max="8457" width="9.7265625" style="9" bestFit="1" customWidth="1"/>
    <col min="8458" max="8705" width="9.1796875" style="9"/>
    <col min="8706" max="8706" width="10.54296875" style="9" customWidth="1"/>
    <col min="8707" max="8707" width="9.1796875" style="9"/>
    <col min="8708" max="8708" width="11.08984375" style="9" customWidth="1"/>
    <col min="8709" max="8712" width="9.1796875" style="9"/>
    <col min="8713" max="8713" width="9.7265625" style="9" bestFit="1" customWidth="1"/>
    <col min="8714" max="8961" width="9.1796875" style="9"/>
    <col min="8962" max="8962" width="10.54296875" style="9" customWidth="1"/>
    <col min="8963" max="8963" width="9.1796875" style="9"/>
    <col min="8964" max="8964" width="11.08984375" style="9" customWidth="1"/>
    <col min="8965" max="8968" width="9.1796875" style="9"/>
    <col min="8969" max="8969" width="9.7265625" style="9" bestFit="1" customWidth="1"/>
    <col min="8970" max="9217" width="9.1796875" style="9"/>
    <col min="9218" max="9218" width="10.54296875" style="9" customWidth="1"/>
    <col min="9219" max="9219" width="9.1796875" style="9"/>
    <col min="9220" max="9220" width="11.08984375" style="9" customWidth="1"/>
    <col min="9221" max="9224" width="9.1796875" style="9"/>
    <col min="9225" max="9225" width="9.7265625" style="9" bestFit="1" customWidth="1"/>
    <col min="9226" max="9473" width="9.1796875" style="9"/>
    <col min="9474" max="9474" width="10.54296875" style="9" customWidth="1"/>
    <col min="9475" max="9475" width="9.1796875" style="9"/>
    <col min="9476" max="9476" width="11.08984375" style="9" customWidth="1"/>
    <col min="9477" max="9480" width="9.1796875" style="9"/>
    <col min="9481" max="9481" width="9.7265625" style="9" bestFit="1" customWidth="1"/>
    <col min="9482" max="9729" width="9.1796875" style="9"/>
    <col min="9730" max="9730" width="10.54296875" style="9" customWidth="1"/>
    <col min="9731" max="9731" width="9.1796875" style="9"/>
    <col min="9732" max="9732" width="11.08984375" style="9" customWidth="1"/>
    <col min="9733" max="9736" width="9.1796875" style="9"/>
    <col min="9737" max="9737" width="9.7265625" style="9" bestFit="1" customWidth="1"/>
    <col min="9738" max="9985" width="9.1796875" style="9"/>
    <col min="9986" max="9986" width="10.54296875" style="9" customWidth="1"/>
    <col min="9987" max="9987" width="9.1796875" style="9"/>
    <col min="9988" max="9988" width="11.08984375" style="9" customWidth="1"/>
    <col min="9989" max="9992" width="9.1796875" style="9"/>
    <col min="9993" max="9993" width="9.7265625" style="9" bestFit="1" customWidth="1"/>
    <col min="9994" max="10241" width="9.1796875" style="9"/>
    <col min="10242" max="10242" width="10.54296875" style="9" customWidth="1"/>
    <col min="10243" max="10243" width="9.1796875" style="9"/>
    <col min="10244" max="10244" width="11.08984375" style="9" customWidth="1"/>
    <col min="10245" max="10248" width="9.1796875" style="9"/>
    <col min="10249" max="10249" width="9.7265625" style="9" bestFit="1" customWidth="1"/>
    <col min="10250" max="10497" width="9.1796875" style="9"/>
    <col min="10498" max="10498" width="10.54296875" style="9" customWidth="1"/>
    <col min="10499" max="10499" width="9.1796875" style="9"/>
    <col min="10500" max="10500" width="11.08984375" style="9" customWidth="1"/>
    <col min="10501" max="10504" width="9.1796875" style="9"/>
    <col min="10505" max="10505" width="9.7265625" style="9" bestFit="1" customWidth="1"/>
    <col min="10506" max="10753" width="9.1796875" style="9"/>
    <col min="10754" max="10754" width="10.54296875" style="9" customWidth="1"/>
    <col min="10755" max="10755" width="9.1796875" style="9"/>
    <col min="10756" max="10756" width="11.08984375" style="9" customWidth="1"/>
    <col min="10757" max="10760" width="9.1796875" style="9"/>
    <col min="10761" max="10761" width="9.7265625" style="9" bestFit="1" customWidth="1"/>
    <col min="10762" max="11009" width="9.1796875" style="9"/>
    <col min="11010" max="11010" width="10.54296875" style="9" customWidth="1"/>
    <col min="11011" max="11011" width="9.1796875" style="9"/>
    <col min="11012" max="11012" width="11.08984375" style="9" customWidth="1"/>
    <col min="11013" max="11016" width="9.1796875" style="9"/>
    <col min="11017" max="11017" width="9.7265625" style="9" bestFit="1" customWidth="1"/>
    <col min="11018" max="11265" width="9.1796875" style="9"/>
    <col min="11266" max="11266" width="10.54296875" style="9" customWidth="1"/>
    <col min="11267" max="11267" width="9.1796875" style="9"/>
    <col min="11268" max="11268" width="11.08984375" style="9" customWidth="1"/>
    <col min="11269" max="11272" width="9.1796875" style="9"/>
    <col min="11273" max="11273" width="9.7265625" style="9" bestFit="1" customWidth="1"/>
    <col min="11274" max="11521" width="9.1796875" style="9"/>
    <col min="11522" max="11522" width="10.54296875" style="9" customWidth="1"/>
    <col min="11523" max="11523" width="9.1796875" style="9"/>
    <col min="11524" max="11524" width="11.08984375" style="9" customWidth="1"/>
    <col min="11525" max="11528" width="9.1796875" style="9"/>
    <col min="11529" max="11529" width="9.7265625" style="9" bestFit="1" customWidth="1"/>
    <col min="11530" max="11777" width="9.1796875" style="9"/>
    <col min="11778" max="11778" width="10.54296875" style="9" customWidth="1"/>
    <col min="11779" max="11779" width="9.1796875" style="9"/>
    <col min="11780" max="11780" width="11.08984375" style="9" customWidth="1"/>
    <col min="11781" max="11784" width="9.1796875" style="9"/>
    <col min="11785" max="11785" width="9.7265625" style="9" bestFit="1" customWidth="1"/>
    <col min="11786" max="12033" width="9.1796875" style="9"/>
    <col min="12034" max="12034" width="10.54296875" style="9" customWidth="1"/>
    <col min="12035" max="12035" width="9.1796875" style="9"/>
    <col min="12036" max="12036" width="11.08984375" style="9" customWidth="1"/>
    <col min="12037" max="12040" width="9.1796875" style="9"/>
    <col min="12041" max="12041" width="9.7265625" style="9" bestFit="1" customWidth="1"/>
    <col min="12042" max="12289" width="9.1796875" style="9"/>
    <col min="12290" max="12290" width="10.54296875" style="9" customWidth="1"/>
    <col min="12291" max="12291" width="9.1796875" style="9"/>
    <col min="12292" max="12292" width="11.08984375" style="9" customWidth="1"/>
    <col min="12293" max="12296" width="9.1796875" style="9"/>
    <col min="12297" max="12297" width="9.7265625" style="9" bestFit="1" customWidth="1"/>
    <col min="12298" max="12545" width="9.1796875" style="9"/>
    <col min="12546" max="12546" width="10.54296875" style="9" customWidth="1"/>
    <col min="12547" max="12547" width="9.1796875" style="9"/>
    <col min="12548" max="12548" width="11.08984375" style="9" customWidth="1"/>
    <col min="12549" max="12552" width="9.1796875" style="9"/>
    <col min="12553" max="12553" width="9.7265625" style="9" bestFit="1" customWidth="1"/>
    <col min="12554" max="12801" width="9.1796875" style="9"/>
    <col min="12802" max="12802" width="10.54296875" style="9" customWidth="1"/>
    <col min="12803" max="12803" width="9.1796875" style="9"/>
    <col min="12804" max="12804" width="11.08984375" style="9" customWidth="1"/>
    <col min="12805" max="12808" width="9.1796875" style="9"/>
    <col min="12809" max="12809" width="9.7265625" style="9" bestFit="1" customWidth="1"/>
    <col min="12810" max="13057" width="9.1796875" style="9"/>
    <col min="13058" max="13058" width="10.54296875" style="9" customWidth="1"/>
    <col min="13059" max="13059" width="9.1796875" style="9"/>
    <col min="13060" max="13060" width="11.08984375" style="9" customWidth="1"/>
    <col min="13061" max="13064" width="9.1796875" style="9"/>
    <col min="13065" max="13065" width="9.7265625" style="9" bestFit="1" customWidth="1"/>
    <col min="13066" max="13313" width="9.1796875" style="9"/>
    <col min="13314" max="13314" width="10.54296875" style="9" customWidth="1"/>
    <col min="13315" max="13315" width="9.1796875" style="9"/>
    <col min="13316" max="13316" width="11.08984375" style="9" customWidth="1"/>
    <col min="13317" max="13320" width="9.1796875" style="9"/>
    <col min="13321" max="13321" width="9.7265625" style="9" bestFit="1" customWidth="1"/>
    <col min="13322" max="13569" width="9.1796875" style="9"/>
    <col min="13570" max="13570" width="10.54296875" style="9" customWidth="1"/>
    <col min="13571" max="13571" width="9.1796875" style="9"/>
    <col min="13572" max="13572" width="11.08984375" style="9" customWidth="1"/>
    <col min="13573" max="13576" width="9.1796875" style="9"/>
    <col min="13577" max="13577" width="9.7265625" style="9" bestFit="1" customWidth="1"/>
    <col min="13578" max="13825" width="9.1796875" style="9"/>
    <col min="13826" max="13826" width="10.54296875" style="9" customWidth="1"/>
    <col min="13827" max="13827" width="9.1796875" style="9"/>
    <col min="13828" max="13828" width="11.08984375" style="9" customWidth="1"/>
    <col min="13829" max="13832" width="9.1796875" style="9"/>
    <col min="13833" max="13833" width="9.7265625" style="9" bestFit="1" customWidth="1"/>
    <col min="13834" max="14081" width="9.1796875" style="9"/>
    <col min="14082" max="14082" width="10.54296875" style="9" customWidth="1"/>
    <col min="14083" max="14083" width="9.1796875" style="9"/>
    <col min="14084" max="14084" width="11.08984375" style="9" customWidth="1"/>
    <col min="14085" max="14088" width="9.1796875" style="9"/>
    <col min="14089" max="14089" width="9.7265625" style="9" bestFit="1" customWidth="1"/>
    <col min="14090" max="14337" width="9.1796875" style="9"/>
    <col min="14338" max="14338" width="10.54296875" style="9" customWidth="1"/>
    <col min="14339" max="14339" width="9.1796875" style="9"/>
    <col min="14340" max="14340" width="11.08984375" style="9" customWidth="1"/>
    <col min="14341" max="14344" width="9.1796875" style="9"/>
    <col min="14345" max="14345" width="9.7265625" style="9" bestFit="1" customWidth="1"/>
    <col min="14346" max="14593" width="9.1796875" style="9"/>
    <col min="14594" max="14594" width="10.54296875" style="9" customWidth="1"/>
    <col min="14595" max="14595" width="9.1796875" style="9"/>
    <col min="14596" max="14596" width="11.08984375" style="9" customWidth="1"/>
    <col min="14597" max="14600" width="9.1796875" style="9"/>
    <col min="14601" max="14601" width="9.7265625" style="9" bestFit="1" customWidth="1"/>
    <col min="14602" max="14849" width="9.1796875" style="9"/>
    <col min="14850" max="14850" width="10.54296875" style="9" customWidth="1"/>
    <col min="14851" max="14851" width="9.1796875" style="9"/>
    <col min="14852" max="14852" width="11.08984375" style="9" customWidth="1"/>
    <col min="14853" max="14856" width="9.1796875" style="9"/>
    <col min="14857" max="14857" width="9.7265625" style="9" bestFit="1" customWidth="1"/>
    <col min="14858" max="15105" width="9.1796875" style="9"/>
    <col min="15106" max="15106" width="10.54296875" style="9" customWidth="1"/>
    <col min="15107" max="15107" width="9.1796875" style="9"/>
    <col min="15108" max="15108" width="11.08984375" style="9" customWidth="1"/>
    <col min="15109" max="15112" width="9.1796875" style="9"/>
    <col min="15113" max="15113" width="9.7265625" style="9" bestFit="1" customWidth="1"/>
    <col min="15114" max="15361" width="9.1796875" style="9"/>
    <col min="15362" max="15362" width="10.54296875" style="9" customWidth="1"/>
    <col min="15363" max="15363" width="9.1796875" style="9"/>
    <col min="15364" max="15364" width="11.08984375" style="9" customWidth="1"/>
    <col min="15365" max="15368" width="9.1796875" style="9"/>
    <col min="15369" max="15369" width="9.7265625" style="9" bestFit="1" customWidth="1"/>
    <col min="15370" max="15617" width="9.1796875" style="9"/>
    <col min="15618" max="15618" width="10.54296875" style="9" customWidth="1"/>
    <col min="15619" max="15619" width="9.1796875" style="9"/>
    <col min="15620" max="15620" width="11.08984375" style="9" customWidth="1"/>
    <col min="15621" max="15624" width="9.1796875" style="9"/>
    <col min="15625" max="15625" width="9.7265625" style="9" bestFit="1" customWidth="1"/>
    <col min="15626" max="15873" width="9.1796875" style="9"/>
    <col min="15874" max="15874" width="10.54296875" style="9" customWidth="1"/>
    <col min="15875" max="15875" width="9.1796875" style="9"/>
    <col min="15876" max="15876" width="11.08984375" style="9" customWidth="1"/>
    <col min="15877" max="15880" width="9.1796875" style="9"/>
    <col min="15881" max="15881" width="9.7265625" style="9" bestFit="1" customWidth="1"/>
    <col min="15882" max="16129" width="9.1796875" style="9"/>
    <col min="16130" max="16130" width="10.54296875" style="9" customWidth="1"/>
    <col min="16131" max="16131" width="9.1796875" style="9"/>
    <col min="16132" max="16132" width="11.08984375" style="9" customWidth="1"/>
    <col min="16133" max="16136" width="9.1796875" style="9"/>
    <col min="16137" max="16137" width="9.7265625" style="9" bestFit="1" customWidth="1"/>
    <col min="16138" max="16384" width="9.1796875" style="9"/>
  </cols>
  <sheetData>
    <row r="1" spans="1:24" x14ac:dyDescent="0.25">
      <c r="A1" s="8" t="s">
        <v>42</v>
      </c>
    </row>
    <row r="2" spans="1:24" ht="18" customHeight="1" x14ac:dyDescent="0.4">
      <c r="B2" s="10" t="s">
        <v>43</v>
      </c>
      <c r="C2" s="10" t="s">
        <v>44</v>
      </c>
      <c r="D2" s="10" t="s">
        <v>45</v>
      </c>
    </row>
    <row r="4" spans="1:24" x14ac:dyDescent="0.25">
      <c r="A4" s="8" t="s">
        <v>46</v>
      </c>
      <c r="B4" s="11">
        <v>46023</v>
      </c>
      <c r="C4" s="8" t="s">
        <v>47</v>
      </c>
      <c r="D4" s="11">
        <v>46173</v>
      </c>
    </row>
    <row r="5" spans="1:24" x14ac:dyDescent="0.25">
      <c r="A5" s="8" t="s">
        <v>48</v>
      </c>
    </row>
    <row r="7" spans="1:24" x14ac:dyDescent="0.25">
      <c r="A7" s="12" t="s">
        <v>49</v>
      </c>
      <c r="E7" s="12" t="s">
        <v>50</v>
      </c>
      <c r="G7" s="8" t="s">
        <v>51</v>
      </c>
      <c r="H7" s="8" t="s">
        <v>52</v>
      </c>
      <c r="I7" s="13" t="s">
        <v>53</v>
      </c>
      <c r="X7" s="14"/>
    </row>
    <row r="8" spans="1:24" x14ac:dyDescent="0.25">
      <c r="A8" s="15" t="s">
        <v>54</v>
      </c>
      <c r="B8" s="15" t="s">
        <v>55</v>
      </c>
      <c r="E8" s="15" t="s">
        <v>56</v>
      </c>
      <c r="G8" s="16">
        <v>2825.2</v>
      </c>
      <c r="H8" s="16">
        <v>1765.75</v>
      </c>
      <c r="I8" s="16">
        <v>1059.45</v>
      </c>
      <c r="K8" s="15" t="s">
        <v>48</v>
      </c>
    </row>
    <row r="9" spans="1:24" x14ac:dyDescent="0.25">
      <c r="A9" s="15" t="s">
        <v>57</v>
      </c>
      <c r="B9" s="9" t="s">
        <v>58</v>
      </c>
      <c r="G9" s="17"/>
      <c r="H9" s="17"/>
      <c r="I9" s="17"/>
    </row>
    <row r="10" spans="1:24" x14ac:dyDescent="0.25">
      <c r="A10" s="15" t="s">
        <v>59</v>
      </c>
      <c r="B10" s="12" t="s">
        <v>451</v>
      </c>
      <c r="I10" s="65">
        <v>2426.4499999999998</v>
      </c>
    </row>
    <row r="11" spans="1:24" x14ac:dyDescent="0.25">
      <c r="A11" s="18" t="s">
        <v>60</v>
      </c>
      <c r="B11" s="19" t="s">
        <v>452</v>
      </c>
      <c r="C11" s="20"/>
      <c r="D11" s="20"/>
      <c r="E11" s="20"/>
      <c r="F11" s="20"/>
      <c r="G11" s="20"/>
      <c r="H11" s="20"/>
      <c r="I11" s="66">
        <v>11226.52</v>
      </c>
    </row>
    <row r="12" spans="1:24" ht="13" x14ac:dyDescent="0.3">
      <c r="I12" s="21">
        <f>SUM(I8:I11)</f>
        <v>14712.42</v>
      </c>
    </row>
  </sheetData>
  <pageMargins left="0.75" right="0.75" top="1" bottom="1" header="0.5" footer="0.5"/>
  <pageSetup paperSize="9" orientation="portrait" r:id="rId1"/>
  <headerFooter alignWithMargins="0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80AF42D-EFD5-4713-BCB2-22B2C035147C}">
  <dimension ref="A1:X9"/>
  <sheetViews>
    <sheetView workbookViewId="0">
      <selection activeCell="H14" sqref="H14"/>
    </sheetView>
  </sheetViews>
  <sheetFormatPr defaultColWidth="9.1796875" defaultRowHeight="12.5" x14ac:dyDescent="0.25"/>
  <cols>
    <col min="1" max="16384" width="9.1796875" style="38"/>
  </cols>
  <sheetData>
    <row r="1" spans="1:24" x14ac:dyDescent="0.25">
      <c r="A1" s="37" t="s">
        <v>42</v>
      </c>
    </row>
    <row r="2" spans="1:24" ht="18" customHeight="1" x14ac:dyDescent="0.4">
      <c r="B2" s="39" t="s">
        <v>43</v>
      </c>
      <c r="C2" s="39" t="s">
        <v>486</v>
      </c>
      <c r="D2" s="39" t="s">
        <v>5</v>
      </c>
    </row>
    <row r="4" spans="1:24" x14ac:dyDescent="0.25">
      <c r="A4" s="37" t="s">
        <v>46</v>
      </c>
      <c r="B4" s="40">
        <v>46023</v>
      </c>
      <c r="C4" s="37" t="s">
        <v>47</v>
      </c>
      <c r="D4" s="40">
        <v>46190</v>
      </c>
    </row>
    <row r="5" spans="1:24" x14ac:dyDescent="0.25">
      <c r="A5" s="37" t="s">
        <v>48</v>
      </c>
    </row>
    <row r="7" spans="1:24" x14ac:dyDescent="0.25">
      <c r="A7" s="41" t="s">
        <v>49</v>
      </c>
      <c r="E7" s="41" t="s">
        <v>50</v>
      </c>
      <c r="G7" s="37" t="s">
        <v>51</v>
      </c>
      <c r="H7" s="37" t="s">
        <v>52</v>
      </c>
      <c r="I7" s="37" t="s">
        <v>53</v>
      </c>
      <c r="X7" s="42"/>
    </row>
    <row r="8" spans="1:24" x14ac:dyDescent="0.25">
      <c r="A8" s="43" t="s">
        <v>487</v>
      </c>
      <c r="B8" s="43" t="s">
        <v>488</v>
      </c>
      <c r="E8" s="43" t="s">
        <v>48</v>
      </c>
      <c r="G8" s="44">
        <v>25054.67</v>
      </c>
      <c r="H8" s="38">
        <v>0</v>
      </c>
      <c r="I8" s="44">
        <v>25054.67</v>
      </c>
      <c r="K8" s="43" t="s">
        <v>48</v>
      </c>
    </row>
    <row r="9" spans="1:24" ht="13" x14ac:dyDescent="0.3">
      <c r="A9" s="47" t="s">
        <v>388</v>
      </c>
      <c r="G9" s="48">
        <v>25054.67</v>
      </c>
      <c r="H9" s="48">
        <v>0</v>
      </c>
      <c r="I9" s="48">
        <v>25054.67</v>
      </c>
    </row>
  </sheetData>
  <pageMargins left="0.75" right="0.75" top="1" bottom="1" header="0.5" footer="0.5"/>
  <headerFooter alignWithMargins="0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3B067C3-EE8F-49F9-8484-8FB6C3439EF6}">
  <sheetPr filterMode="1"/>
  <dimension ref="A1:X170"/>
  <sheetViews>
    <sheetView workbookViewId="0">
      <pane ySplit="5" topLeftCell="A6" activePane="bottomLeft" state="frozen"/>
      <selection pane="bottomLeft" activeCell="L61" sqref="L61"/>
    </sheetView>
  </sheetViews>
  <sheetFormatPr defaultColWidth="9.1796875" defaultRowHeight="12.5" x14ac:dyDescent="0.25"/>
  <cols>
    <col min="1" max="1" width="9.1796875" style="38"/>
    <col min="2" max="2" width="12.453125" style="38" customWidth="1"/>
    <col min="3" max="3" width="10.54296875" style="38" customWidth="1"/>
    <col min="4" max="4" width="10.453125" style="38" customWidth="1"/>
    <col min="5" max="5" width="11.81640625" style="38" customWidth="1"/>
    <col min="6" max="6" width="10.54296875" style="38" customWidth="1"/>
    <col min="7" max="7" width="10.7265625" style="38" customWidth="1"/>
    <col min="8" max="8" width="11.7265625" style="38" customWidth="1"/>
    <col min="9" max="9" width="12.81640625" style="38" customWidth="1"/>
    <col min="10" max="261" width="9.1796875" style="38"/>
    <col min="262" max="262" width="10.54296875" style="38" customWidth="1"/>
    <col min="263" max="263" width="10.7265625" style="38" customWidth="1"/>
    <col min="264" max="264" width="11.7265625" style="38" customWidth="1"/>
    <col min="265" max="265" width="12.81640625" style="38" customWidth="1"/>
    <col min="266" max="517" width="9.1796875" style="38"/>
    <col min="518" max="518" width="10.54296875" style="38" customWidth="1"/>
    <col min="519" max="519" width="10.7265625" style="38" customWidth="1"/>
    <col min="520" max="520" width="11.7265625" style="38" customWidth="1"/>
    <col min="521" max="521" width="12.81640625" style="38" customWidth="1"/>
    <col min="522" max="773" width="9.1796875" style="38"/>
    <col min="774" max="774" width="10.54296875" style="38" customWidth="1"/>
    <col min="775" max="775" width="10.7265625" style="38" customWidth="1"/>
    <col min="776" max="776" width="11.7265625" style="38" customWidth="1"/>
    <col min="777" max="777" width="12.81640625" style="38" customWidth="1"/>
    <col min="778" max="1029" width="9.1796875" style="38"/>
    <col min="1030" max="1030" width="10.54296875" style="38" customWidth="1"/>
    <col min="1031" max="1031" width="10.7265625" style="38" customWidth="1"/>
    <col min="1032" max="1032" width="11.7265625" style="38" customWidth="1"/>
    <col min="1033" max="1033" width="12.81640625" style="38" customWidth="1"/>
    <col min="1034" max="1285" width="9.1796875" style="38"/>
    <col min="1286" max="1286" width="10.54296875" style="38" customWidth="1"/>
    <col min="1287" max="1287" width="10.7265625" style="38" customWidth="1"/>
    <col min="1288" max="1288" width="11.7265625" style="38" customWidth="1"/>
    <col min="1289" max="1289" width="12.81640625" style="38" customWidth="1"/>
    <col min="1290" max="1541" width="9.1796875" style="38"/>
    <col min="1542" max="1542" width="10.54296875" style="38" customWidth="1"/>
    <col min="1543" max="1543" width="10.7265625" style="38" customWidth="1"/>
    <col min="1544" max="1544" width="11.7265625" style="38" customWidth="1"/>
    <col min="1545" max="1545" width="12.81640625" style="38" customWidth="1"/>
    <col min="1546" max="1797" width="9.1796875" style="38"/>
    <col min="1798" max="1798" width="10.54296875" style="38" customWidth="1"/>
    <col min="1799" max="1799" width="10.7265625" style="38" customWidth="1"/>
    <col min="1800" max="1800" width="11.7265625" style="38" customWidth="1"/>
    <col min="1801" max="1801" width="12.81640625" style="38" customWidth="1"/>
    <col min="1802" max="2053" width="9.1796875" style="38"/>
    <col min="2054" max="2054" width="10.54296875" style="38" customWidth="1"/>
    <col min="2055" max="2055" width="10.7265625" style="38" customWidth="1"/>
    <col min="2056" max="2056" width="11.7265625" style="38" customWidth="1"/>
    <col min="2057" max="2057" width="12.81640625" style="38" customWidth="1"/>
    <col min="2058" max="2309" width="9.1796875" style="38"/>
    <col min="2310" max="2310" width="10.54296875" style="38" customWidth="1"/>
    <col min="2311" max="2311" width="10.7265625" style="38" customWidth="1"/>
    <col min="2312" max="2312" width="11.7265625" style="38" customWidth="1"/>
    <col min="2313" max="2313" width="12.81640625" style="38" customWidth="1"/>
    <col min="2314" max="2565" width="9.1796875" style="38"/>
    <col min="2566" max="2566" width="10.54296875" style="38" customWidth="1"/>
    <col min="2567" max="2567" width="10.7265625" style="38" customWidth="1"/>
    <col min="2568" max="2568" width="11.7265625" style="38" customWidth="1"/>
    <col min="2569" max="2569" width="12.81640625" style="38" customWidth="1"/>
    <col min="2570" max="2821" width="9.1796875" style="38"/>
    <col min="2822" max="2822" width="10.54296875" style="38" customWidth="1"/>
    <col min="2823" max="2823" width="10.7265625" style="38" customWidth="1"/>
    <col min="2824" max="2824" width="11.7265625" style="38" customWidth="1"/>
    <col min="2825" max="2825" width="12.81640625" style="38" customWidth="1"/>
    <col min="2826" max="3077" width="9.1796875" style="38"/>
    <col min="3078" max="3078" width="10.54296875" style="38" customWidth="1"/>
    <col min="3079" max="3079" width="10.7265625" style="38" customWidth="1"/>
    <col min="3080" max="3080" width="11.7265625" style="38" customWidth="1"/>
    <col min="3081" max="3081" width="12.81640625" style="38" customWidth="1"/>
    <col min="3082" max="3333" width="9.1796875" style="38"/>
    <col min="3334" max="3334" width="10.54296875" style="38" customWidth="1"/>
    <col min="3335" max="3335" width="10.7265625" style="38" customWidth="1"/>
    <col min="3336" max="3336" width="11.7265625" style="38" customWidth="1"/>
    <col min="3337" max="3337" width="12.81640625" style="38" customWidth="1"/>
    <col min="3338" max="3589" width="9.1796875" style="38"/>
    <col min="3590" max="3590" width="10.54296875" style="38" customWidth="1"/>
    <col min="3591" max="3591" width="10.7265625" style="38" customWidth="1"/>
    <col min="3592" max="3592" width="11.7265625" style="38" customWidth="1"/>
    <col min="3593" max="3593" width="12.81640625" style="38" customWidth="1"/>
    <col min="3594" max="3845" width="9.1796875" style="38"/>
    <col min="3846" max="3846" width="10.54296875" style="38" customWidth="1"/>
    <col min="3847" max="3847" width="10.7265625" style="38" customWidth="1"/>
    <col min="3848" max="3848" width="11.7265625" style="38" customWidth="1"/>
    <col min="3849" max="3849" width="12.81640625" style="38" customWidth="1"/>
    <col min="3850" max="4101" width="9.1796875" style="38"/>
    <col min="4102" max="4102" width="10.54296875" style="38" customWidth="1"/>
    <col min="4103" max="4103" width="10.7265625" style="38" customWidth="1"/>
    <col min="4104" max="4104" width="11.7265625" style="38" customWidth="1"/>
    <col min="4105" max="4105" width="12.81640625" style="38" customWidth="1"/>
    <col min="4106" max="4357" width="9.1796875" style="38"/>
    <col min="4358" max="4358" width="10.54296875" style="38" customWidth="1"/>
    <col min="4359" max="4359" width="10.7265625" style="38" customWidth="1"/>
    <col min="4360" max="4360" width="11.7265625" style="38" customWidth="1"/>
    <col min="4361" max="4361" width="12.81640625" style="38" customWidth="1"/>
    <col min="4362" max="4613" width="9.1796875" style="38"/>
    <col min="4614" max="4614" width="10.54296875" style="38" customWidth="1"/>
    <col min="4615" max="4615" width="10.7265625" style="38" customWidth="1"/>
    <col min="4616" max="4616" width="11.7265625" style="38" customWidth="1"/>
    <col min="4617" max="4617" width="12.81640625" style="38" customWidth="1"/>
    <col min="4618" max="4869" width="9.1796875" style="38"/>
    <col min="4870" max="4870" width="10.54296875" style="38" customWidth="1"/>
    <col min="4871" max="4871" width="10.7265625" style="38" customWidth="1"/>
    <col min="4872" max="4872" width="11.7265625" style="38" customWidth="1"/>
    <col min="4873" max="4873" width="12.81640625" style="38" customWidth="1"/>
    <col min="4874" max="5125" width="9.1796875" style="38"/>
    <col min="5126" max="5126" width="10.54296875" style="38" customWidth="1"/>
    <col min="5127" max="5127" width="10.7265625" style="38" customWidth="1"/>
    <col min="5128" max="5128" width="11.7265625" style="38" customWidth="1"/>
    <col min="5129" max="5129" width="12.81640625" style="38" customWidth="1"/>
    <col min="5130" max="5381" width="9.1796875" style="38"/>
    <col min="5382" max="5382" width="10.54296875" style="38" customWidth="1"/>
    <col min="5383" max="5383" width="10.7265625" style="38" customWidth="1"/>
    <col min="5384" max="5384" width="11.7265625" style="38" customWidth="1"/>
    <col min="5385" max="5385" width="12.81640625" style="38" customWidth="1"/>
    <col min="5386" max="5637" width="9.1796875" style="38"/>
    <col min="5638" max="5638" width="10.54296875" style="38" customWidth="1"/>
    <col min="5639" max="5639" width="10.7265625" style="38" customWidth="1"/>
    <col min="5640" max="5640" width="11.7265625" style="38" customWidth="1"/>
    <col min="5641" max="5641" width="12.81640625" style="38" customWidth="1"/>
    <col min="5642" max="5893" width="9.1796875" style="38"/>
    <col min="5894" max="5894" width="10.54296875" style="38" customWidth="1"/>
    <col min="5895" max="5895" width="10.7265625" style="38" customWidth="1"/>
    <col min="5896" max="5896" width="11.7265625" style="38" customWidth="1"/>
    <col min="5897" max="5897" width="12.81640625" style="38" customWidth="1"/>
    <col min="5898" max="6149" width="9.1796875" style="38"/>
    <col min="6150" max="6150" width="10.54296875" style="38" customWidth="1"/>
    <col min="6151" max="6151" width="10.7265625" style="38" customWidth="1"/>
    <col min="6152" max="6152" width="11.7265625" style="38" customWidth="1"/>
    <col min="6153" max="6153" width="12.81640625" style="38" customWidth="1"/>
    <col min="6154" max="6405" width="9.1796875" style="38"/>
    <col min="6406" max="6406" width="10.54296875" style="38" customWidth="1"/>
    <col min="6407" max="6407" width="10.7265625" style="38" customWidth="1"/>
    <col min="6408" max="6408" width="11.7265625" style="38" customWidth="1"/>
    <col min="6409" max="6409" width="12.81640625" style="38" customWidth="1"/>
    <col min="6410" max="6661" width="9.1796875" style="38"/>
    <col min="6662" max="6662" width="10.54296875" style="38" customWidth="1"/>
    <col min="6663" max="6663" width="10.7265625" style="38" customWidth="1"/>
    <col min="6664" max="6664" width="11.7265625" style="38" customWidth="1"/>
    <col min="6665" max="6665" width="12.81640625" style="38" customWidth="1"/>
    <col min="6666" max="6917" width="9.1796875" style="38"/>
    <col min="6918" max="6918" width="10.54296875" style="38" customWidth="1"/>
    <col min="6919" max="6919" width="10.7265625" style="38" customWidth="1"/>
    <col min="6920" max="6920" width="11.7265625" style="38" customWidth="1"/>
    <col min="6921" max="6921" width="12.81640625" style="38" customWidth="1"/>
    <col min="6922" max="7173" width="9.1796875" style="38"/>
    <col min="7174" max="7174" width="10.54296875" style="38" customWidth="1"/>
    <col min="7175" max="7175" width="10.7265625" style="38" customWidth="1"/>
    <col min="7176" max="7176" width="11.7265625" style="38" customWidth="1"/>
    <col min="7177" max="7177" width="12.81640625" style="38" customWidth="1"/>
    <col min="7178" max="7429" width="9.1796875" style="38"/>
    <col min="7430" max="7430" width="10.54296875" style="38" customWidth="1"/>
    <col min="7431" max="7431" width="10.7265625" style="38" customWidth="1"/>
    <col min="7432" max="7432" width="11.7265625" style="38" customWidth="1"/>
    <col min="7433" max="7433" width="12.81640625" style="38" customWidth="1"/>
    <col min="7434" max="7685" width="9.1796875" style="38"/>
    <col min="7686" max="7686" width="10.54296875" style="38" customWidth="1"/>
    <col min="7687" max="7687" width="10.7265625" style="38" customWidth="1"/>
    <col min="7688" max="7688" width="11.7265625" style="38" customWidth="1"/>
    <col min="7689" max="7689" width="12.81640625" style="38" customWidth="1"/>
    <col min="7690" max="7941" width="9.1796875" style="38"/>
    <col min="7942" max="7942" width="10.54296875" style="38" customWidth="1"/>
    <col min="7943" max="7943" width="10.7265625" style="38" customWidth="1"/>
    <col min="7944" max="7944" width="11.7265625" style="38" customWidth="1"/>
    <col min="7945" max="7945" width="12.81640625" style="38" customWidth="1"/>
    <col min="7946" max="8197" width="9.1796875" style="38"/>
    <col min="8198" max="8198" width="10.54296875" style="38" customWidth="1"/>
    <col min="8199" max="8199" width="10.7265625" style="38" customWidth="1"/>
    <col min="8200" max="8200" width="11.7265625" style="38" customWidth="1"/>
    <col min="8201" max="8201" width="12.81640625" style="38" customWidth="1"/>
    <col min="8202" max="8453" width="9.1796875" style="38"/>
    <col min="8454" max="8454" width="10.54296875" style="38" customWidth="1"/>
    <col min="8455" max="8455" width="10.7265625" style="38" customWidth="1"/>
    <col min="8456" max="8456" width="11.7265625" style="38" customWidth="1"/>
    <col min="8457" max="8457" width="12.81640625" style="38" customWidth="1"/>
    <col min="8458" max="8709" width="9.1796875" style="38"/>
    <col min="8710" max="8710" width="10.54296875" style="38" customWidth="1"/>
    <col min="8711" max="8711" width="10.7265625" style="38" customWidth="1"/>
    <col min="8712" max="8712" width="11.7265625" style="38" customWidth="1"/>
    <col min="8713" max="8713" width="12.81640625" style="38" customWidth="1"/>
    <col min="8714" max="8965" width="9.1796875" style="38"/>
    <col min="8966" max="8966" width="10.54296875" style="38" customWidth="1"/>
    <col min="8967" max="8967" width="10.7265625" style="38" customWidth="1"/>
    <col min="8968" max="8968" width="11.7265625" style="38" customWidth="1"/>
    <col min="8969" max="8969" width="12.81640625" style="38" customWidth="1"/>
    <col min="8970" max="9221" width="9.1796875" style="38"/>
    <col min="9222" max="9222" width="10.54296875" style="38" customWidth="1"/>
    <col min="9223" max="9223" width="10.7265625" style="38" customWidth="1"/>
    <col min="9224" max="9224" width="11.7265625" style="38" customWidth="1"/>
    <col min="9225" max="9225" width="12.81640625" style="38" customWidth="1"/>
    <col min="9226" max="9477" width="9.1796875" style="38"/>
    <col min="9478" max="9478" width="10.54296875" style="38" customWidth="1"/>
    <col min="9479" max="9479" width="10.7265625" style="38" customWidth="1"/>
    <col min="9480" max="9480" width="11.7265625" style="38" customWidth="1"/>
    <col min="9481" max="9481" width="12.81640625" style="38" customWidth="1"/>
    <col min="9482" max="9733" width="9.1796875" style="38"/>
    <col min="9734" max="9734" width="10.54296875" style="38" customWidth="1"/>
    <col min="9735" max="9735" width="10.7265625" style="38" customWidth="1"/>
    <col min="9736" max="9736" width="11.7265625" style="38" customWidth="1"/>
    <col min="9737" max="9737" width="12.81640625" style="38" customWidth="1"/>
    <col min="9738" max="9989" width="9.1796875" style="38"/>
    <col min="9990" max="9990" width="10.54296875" style="38" customWidth="1"/>
    <col min="9991" max="9991" width="10.7265625" style="38" customWidth="1"/>
    <col min="9992" max="9992" width="11.7265625" style="38" customWidth="1"/>
    <col min="9993" max="9993" width="12.81640625" style="38" customWidth="1"/>
    <col min="9994" max="10245" width="9.1796875" style="38"/>
    <col min="10246" max="10246" width="10.54296875" style="38" customWidth="1"/>
    <col min="10247" max="10247" width="10.7265625" style="38" customWidth="1"/>
    <col min="10248" max="10248" width="11.7265625" style="38" customWidth="1"/>
    <col min="10249" max="10249" width="12.81640625" style="38" customWidth="1"/>
    <col min="10250" max="10501" width="9.1796875" style="38"/>
    <col min="10502" max="10502" width="10.54296875" style="38" customWidth="1"/>
    <col min="10503" max="10503" width="10.7265625" style="38" customWidth="1"/>
    <col min="10504" max="10504" width="11.7265625" style="38" customWidth="1"/>
    <col min="10505" max="10505" width="12.81640625" style="38" customWidth="1"/>
    <col min="10506" max="10757" width="9.1796875" style="38"/>
    <col min="10758" max="10758" width="10.54296875" style="38" customWidth="1"/>
    <col min="10759" max="10759" width="10.7265625" style="38" customWidth="1"/>
    <col min="10760" max="10760" width="11.7265625" style="38" customWidth="1"/>
    <col min="10761" max="10761" width="12.81640625" style="38" customWidth="1"/>
    <col min="10762" max="11013" width="9.1796875" style="38"/>
    <col min="11014" max="11014" width="10.54296875" style="38" customWidth="1"/>
    <col min="11015" max="11015" width="10.7265625" style="38" customWidth="1"/>
    <col min="11016" max="11016" width="11.7265625" style="38" customWidth="1"/>
    <col min="11017" max="11017" width="12.81640625" style="38" customWidth="1"/>
    <col min="11018" max="11269" width="9.1796875" style="38"/>
    <col min="11270" max="11270" width="10.54296875" style="38" customWidth="1"/>
    <col min="11271" max="11271" width="10.7265625" style="38" customWidth="1"/>
    <col min="11272" max="11272" width="11.7265625" style="38" customWidth="1"/>
    <col min="11273" max="11273" width="12.81640625" style="38" customWidth="1"/>
    <col min="11274" max="11525" width="9.1796875" style="38"/>
    <col min="11526" max="11526" width="10.54296875" style="38" customWidth="1"/>
    <col min="11527" max="11527" width="10.7265625" style="38" customWidth="1"/>
    <col min="11528" max="11528" width="11.7265625" style="38" customWidth="1"/>
    <col min="11529" max="11529" width="12.81640625" style="38" customWidth="1"/>
    <col min="11530" max="11781" width="9.1796875" style="38"/>
    <col min="11782" max="11782" width="10.54296875" style="38" customWidth="1"/>
    <col min="11783" max="11783" width="10.7265625" style="38" customWidth="1"/>
    <col min="11784" max="11784" width="11.7265625" style="38" customWidth="1"/>
    <col min="11785" max="11785" width="12.81640625" style="38" customWidth="1"/>
    <col min="11786" max="12037" width="9.1796875" style="38"/>
    <col min="12038" max="12038" width="10.54296875" style="38" customWidth="1"/>
    <col min="12039" max="12039" width="10.7265625" style="38" customWidth="1"/>
    <col min="12040" max="12040" width="11.7265625" style="38" customWidth="1"/>
    <col min="12041" max="12041" width="12.81640625" style="38" customWidth="1"/>
    <col min="12042" max="12293" width="9.1796875" style="38"/>
    <col min="12294" max="12294" width="10.54296875" style="38" customWidth="1"/>
    <col min="12295" max="12295" width="10.7265625" style="38" customWidth="1"/>
    <col min="12296" max="12296" width="11.7265625" style="38" customWidth="1"/>
    <col min="12297" max="12297" width="12.81640625" style="38" customWidth="1"/>
    <col min="12298" max="12549" width="9.1796875" style="38"/>
    <col min="12550" max="12550" width="10.54296875" style="38" customWidth="1"/>
    <col min="12551" max="12551" width="10.7265625" style="38" customWidth="1"/>
    <col min="12552" max="12552" width="11.7265625" style="38" customWidth="1"/>
    <col min="12553" max="12553" width="12.81640625" style="38" customWidth="1"/>
    <col min="12554" max="12805" width="9.1796875" style="38"/>
    <col min="12806" max="12806" width="10.54296875" style="38" customWidth="1"/>
    <col min="12807" max="12807" width="10.7265625" style="38" customWidth="1"/>
    <col min="12808" max="12808" width="11.7265625" style="38" customWidth="1"/>
    <col min="12809" max="12809" width="12.81640625" style="38" customWidth="1"/>
    <col min="12810" max="13061" width="9.1796875" style="38"/>
    <col min="13062" max="13062" width="10.54296875" style="38" customWidth="1"/>
    <col min="13063" max="13063" width="10.7265625" style="38" customWidth="1"/>
    <col min="13064" max="13064" width="11.7265625" style="38" customWidth="1"/>
    <col min="13065" max="13065" width="12.81640625" style="38" customWidth="1"/>
    <col min="13066" max="13317" width="9.1796875" style="38"/>
    <col min="13318" max="13318" width="10.54296875" style="38" customWidth="1"/>
    <col min="13319" max="13319" width="10.7265625" style="38" customWidth="1"/>
    <col min="13320" max="13320" width="11.7265625" style="38" customWidth="1"/>
    <col min="13321" max="13321" width="12.81640625" style="38" customWidth="1"/>
    <col min="13322" max="13573" width="9.1796875" style="38"/>
    <col min="13574" max="13574" width="10.54296875" style="38" customWidth="1"/>
    <col min="13575" max="13575" width="10.7265625" style="38" customWidth="1"/>
    <col min="13576" max="13576" width="11.7265625" style="38" customWidth="1"/>
    <col min="13577" max="13577" width="12.81640625" style="38" customWidth="1"/>
    <col min="13578" max="13829" width="9.1796875" style="38"/>
    <col min="13830" max="13830" width="10.54296875" style="38" customWidth="1"/>
    <col min="13831" max="13831" width="10.7265625" style="38" customWidth="1"/>
    <col min="13832" max="13832" width="11.7265625" style="38" customWidth="1"/>
    <col min="13833" max="13833" width="12.81640625" style="38" customWidth="1"/>
    <col min="13834" max="14085" width="9.1796875" style="38"/>
    <col min="14086" max="14086" width="10.54296875" style="38" customWidth="1"/>
    <col min="14087" max="14087" width="10.7265625" style="38" customWidth="1"/>
    <col min="14088" max="14088" width="11.7265625" style="38" customWidth="1"/>
    <col min="14089" max="14089" width="12.81640625" style="38" customWidth="1"/>
    <col min="14090" max="14341" width="9.1796875" style="38"/>
    <col min="14342" max="14342" width="10.54296875" style="38" customWidth="1"/>
    <col min="14343" max="14343" width="10.7265625" style="38" customWidth="1"/>
    <col min="14344" max="14344" width="11.7265625" style="38" customWidth="1"/>
    <col min="14345" max="14345" width="12.81640625" style="38" customWidth="1"/>
    <col min="14346" max="14597" width="9.1796875" style="38"/>
    <col min="14598" max="14598" width="10.54296875" style="38" customWidth="1"/>
    <col min="14599" max="14599" width="10.7265625" style="38" customWidth="1"/>
    <col min="14600" max="14600" width="11.7265625" style="38" customWidth="1"/>
    <col min="14601" max="14601" width="12.81640625" style="38" customWidth="1"/>
    <col min="14602" max="14853" width="9.1796875" style="38"/>
    <col min="14854" max="14854" width="10.54296875" style="38" customWidth="1"/>
    <col min="14855" max="14855" width="10.7265625" style="38" customWidth="1"/>
    <col min="14856" max="14856" width="11.7265625" style="38" customWidth="1"/>
    <col min="14857" max="14857" width="12.81640625" style="38" customWidth="1"/>
    <col min="14858" max="15109" width="9.1796875" style="38"/>
    <col min="15110" max="15110" width="10.54296875" style="38" customWidth="1"/>
    <col min="15111" max="15111" width="10.7265625" style="38" customWidth="1"/>
    <col min="15112" max="15112" width="11.7265625" style="38" customWidth="1"/>
    <col min="15113" max="15113" width="12.81640625" style="38" customWidth="1"/>
    <col min="15114" max="15365" width="9.1796875" style="38"/>
    <col min="15366" max="15366" width="10.54296875" style="38" customWidth="1"/>
    <col min="15367" max="15367" width="10.7265625" style="38" customWidth="1"/>
    <col min="15368" max="15368" width="11.7265625" style="38" customWidth="1"/>
    <col min="15369" max="15369" width="12.81640625" style="38" customWidth="1"/>
    <col min="15370" max="15621" width="9.1796875" style="38"/>
    <col min="15622" max="15622" width="10.54296875" style="38" customWidth="1"/>
    <col min="15623" max="15623" width="10.7265625" style="38" customWidth="1"/>
    <col min="15624" max="15624" width="11.7265625" style="38" customWidth="1"/>
    <col min="15625" max="15625" width="12.81640625" style="38" customWidth="1"/>
    <col min="15626" max="15877" width="9.1796875" style="38"/>
    <col min="15878" max="15878" width="10.54296875" style="38" customWidth="1"/>
    <col min="15879" max="15879" width="10.7265625" style="38" customWidth="1"/>
    <col min="15880" max="15880" width="11.7265625" style="38" customWidth="1"/>
    <col min="15881" max="15881" width="12.81640625" style="38" customWidth="1"/>
    <col min="15882" max="16133" width="9.1796875" style="38"/>
    <col min="16134" max="16134" width="10.54296875" style="38" customWidth="1"/>
    <col min="16135" max="16135" width="10.7265625" style="38" customWidth="1"/>
    <col min="16136" max="16136" width="11.7265625" style="38" customWidth="1"/>
    <col min="16137" max="16137" width="12.81640625" style="38" customWidth="1"/>
    <col min="16138" max="16384" width="9.1796875" style="38"/>
  </cols>
  <sheetData>
    <row r="1" spans="1:24" x14ac:dyDescent="0.25">
      <c r="A1" s="37" t="s">
        <v>42</v>
      </c>
    </row>
    <row r="2" spans="1:24" ht="18" customHeight="1" x14ac:dyDescent="0.4">
      <c r="B2" s="39" t="s">
        <v>43</v>
      </c>
      <c r="C2" s="39" t="s">
        <v>87</v>
      </c>
      <c r="D2" s="39" t="s">
        <v>429</v>
      </c>
    </row>
    <row r="3" spans="1:24" x14ac:dyDescent="0.25">
      <c r="A3" s="37" t="s">
        <v>47</v>
      </c>
      <c r="B3" s="40">
        <v>46191</v>
      </c>
    </row>
    <row r="5" spans="1:24" x14ac:dyDescent="0.25">
      <c r="A5" s="41" t="s">
        <v>49</v>
      </c>
      <c r="E5" s="41" t="s">
        <v>50</v>
      </c>
      <c r="G5" s="37" t="s">
        <v>51</v>
      </c>
      <c r="H5" s="37" t="s">
        <v>52</v>
      </c>
      <c r="I5" s="37" t="s">
        <v>53</v>
      </c>
      <c r="X5" s="42"/>
    </row>
    <row r="6" spans="1:24" hidden="1" x14ac:dyDescent="0.25">
      <c r="A6" s="43" t="s">
        <v>88</v>
      </c>
      <c r="B6" s="43" t="s">
        <v>89</v>
      </c>
      <c r="E6" s="43" t="s">
        <v>56</v>
      </c>
      <c r="G6" s="44">
        <v>1035.5999999999999</v>
      </c>
      <c r="H6" s="44">
        <v>1035.5999999999999</v>
      </c>
      <c r="I6" s="38">
        <v>0</v>
      </c>
      <c r="K6" s="43" t="s">
        <v>48</v>
      </c>
    </row>
    <row r="7" spans="1:24" hidden="1" x14ac:dyDescent="0.25">
      <c r="A7" s="43" t="s">
        <v>90</v>
      </c>
      <c r="B7" s="43" t="s">
        <v>91</v>
      </c>
      <c r="E7" s="43" t="s">
        <v>56</v>
      </c>
      <c r="G7" s="44">
        <v>6598.79</v>
      </c>
      <c r="H7" s="44">
        <v>6598.79</v>
      </c>
      <c r="I7" s="38">
        <v>0</v>
      </c>
      <c r="K7" s="43" t="s">
        <v>48</v>
      </c>
    </row>
    <row r="8" spans="1:24" hidden="1" x14ac:dyDescent="0.25">
      <c r="A8" s="43" t="s">
        <v>92</v>
      </c>
      <c r="B8" s="43" t="s">
        <v>93</v>
      </c>
      <c r="E8" s="43" t="s">
        <v>94</v>
      </c>
      <c r="G8" s="44">
        <v>12682.8</v>
      </c>
      <c r="H8" s="44">
        <v>12682.8</v>
      </c>
      <c r="I8" s="38">
        <v>0</v>
      </c>
      <c r="K8" s="43" t="s">
        <v>48</v>
      </c>
    </row>
    <row r="9" spans="1:24" hidden="1" x14ac:dyDescent="0.25">
      <c r="A9" s="43" t="s">
        <v>95</v>
      </c>
      <c r="B9" s="43" t="s">
        <v>96</v>
      </c>
      <c r="E9" s="43" t="s">
        <v>56</v>
      </c>
      <c r="G9" s="38">
        <v>569.36</v>
      </c>
      <c r="H9" s="38">
        <v>569.36</v>
      </c>
      <c r="I9" s="38">
        <v>0</v>
      </c>
      <c r="K9" s="43" t="s">
        <v>48</v>
      </c>
    </row>
    <row r="10" spans="1:24" hidden="1" x14ac:dyDescent="0.25">
      <c r="A10" s="43" t="s">
        <v>97</v>
      </c>
      <c r="B10" s="43" t="s">
        <v>98</v>
      </c>
      <c r="E10" s="43" t="s">
        <v>99</v>
      </c>
      <c r="G10" s="44">
        <v>1629</v>
      </c>
      <c r="H10" s="44">
        <v>1629</v>
      </c>
      <c r="I10" s="38">
        <v>0</v>
      </c>
      <c r="K10" s="43" t="s">
        <v>48</v>
      </c>
    </row>
    <row r="11" spans="1:24" x14ac:dyDescent="0.25">
      <c r="A11" s="43" t="s">
        <v>100</v>
      </c>
      <c r="B11" s="43" t="s">
        <v>101</v>
      </c>
      <c r="E11" s="43" t="s">
        <v>56</v>
      </c>
      <c r="G11" s="44">
        <v>1917.5</v>
      </c>
      <c r="H11" s="44">
        <v>2555</v>
      </c>
      <c r="I11" s="63">
        <v>-637.5</v>
      </c>
      <c r="K11" s="43" t="s">
        <v>48</v>
      </c>
    </row>
    <row r="12" spans="1:24" hidden="1" x14ac:dyDescent="0.25">
      <c r="A12" s="43" t="s">
        <v>102</v>
      </c>
      <c r="B12" s="43" t="s">
        <v>103</v>
      </c>
      <c r="E12" s="43" t="s">
        <v>56</v>
      </c>
      <c r="G12" s="44">
        <v>3200</v>
      </c>
      <c r="H12" s="44">
        <v>3200</v>
      </c>
      <c r="I12" s="38">
        <v>0</v>
      </c>
      <c r="K12" s="43" t="s">
        <v>48</v>
      </c>
    </row>
    <row r="13" spans="1:24" hidden="1" x14ac:dyDescent="0.25">
      <c r="A13" s="43" t="s">
        <v>104</v>
      </c>
      <c r="B13" s="43" t="s">
        <v>105</v>
      </c>
      <c r="E13" s="43" t="s">
        <v>106</v>
      </c>
      <c r="G13" s="38">
        <v>235.08</v>
      </c>
      <c r="H13" s="38">
        <v>235.08</v>
      </c>
      <c r="I13" s="38">
        <v>0</v>
      </c>
      <c r="K13" s="43" t="s">
        <v>48</v>
      </c>
    </row>
    <row r="14" spans="1:24" hidden="1" x14ac:dyDescent="0.25">
      <c r="A14" s="43" t="s">
        <v>107</v>
      </c>
      <c r="B14" s="43" t="s">
        <v>108</v>
      </c>
      <c r="E14" s="43" t="s">
        <v>56</v>
      </c>
      <c r="G14" s="38">
        <v>58.6</v>
      </c>
      <c r="H14" s="38">
        <v>58.6</v>
      </c>
      <c r="I14" s="38">
        <v>0</v>
      </c>
      <c r="K14" s="43" t="s">
        <v>48</v>
      </c>
    </row>
    <row r="15" spans="1:24" hidden="1" x14ac:dyDescent="0.25">
      <c r="A15" s="43" t="s">
        <v>109</v>
      </c>
      <c r="B15" s="43" t="s">
        <v>110</v>
      </c>
      <c r="E15" s="43" t="s">
        <v>111</v>
      </c>
      <c r="G15" s="38">
        <v>548.27</v>
      </c>
      <c r="H15" s="38">
        <v>548.27</v>
      </c>
      <c r="I15" s="38">
        <v>0</v>
      </c>
      <c r="K15" s="43" t="s">
        <v>48</v>
      </c>
    </row>
    <row r="16" spans="1:24" hidden="1" x14ac:dyDescent="0.25">
      <c r="A16" s="43" t="s">
        <v>112</v>
      </c>
      <c r="B16" s="43" t="s">
        <v>113</v>
      </c>
      <c r="E16" s="43" t="s">
        <v>106</v>
      </c>
      <c r="G16" s="38">
        <v>254.43</v>
      </c>
      <c r="H16" s="38">
        <v>254.43</v>
      </c>
      <c r="I16" s="38">
        <v>0</v>
      </c>
      <c r="K16" s="43" t="s">
        <v>48</v>
      </c>
    </row>
    <row r="17" spans="1:11" hidden="1" x14ac:dyDescent="0.25">
      <c r="A17" s="43" t="s">
        <v>114</v>
      </c>
      <c r="B17" s="43" t="s">
        <v>115</v>
      </c>
      <c r="E17" s="43" t="s">
        <v>56</v>
      </c>
      <c r="G17" s="44">
        <v>3411.57</v>
      </c>
      <c r="H17" s="44">
        <v>3411.57</v>
      </c>
      <c r="I17" s="38">
        <v>0</v>
      </c>
      <c r="K17" s="43" t="s">
        <v>48</v>
      </c>
    </row>
    <row r="18" spans="1:11" hidden="1" x14ac:dyDescent="0.25">
      <c r="A18" s="43" t="s">
        <v>116</v>
      </c>
      <c r="B18" s="43" t="s">
        <v>117</v>
      </c>
      <c r="E18" s="43" t="s">
        <v>118</v>
      </c>
      <c r="G18" s="44">
        <v>1347.16</v>
      </c>
      <c r="H18" s="44">
        <v>1347.16</v>
      </c>
      <c r="I18" s="38">
        <v>0</v>
      </c>
      <c r="K18" s="43" t="s">
        <v>48</v>
      </c>
    </row>
    <row r="19" spans="1:11" hidden="1" x14ac:dyDescent="0.25">
      <c r="A19" s="43" t="s">
        <v>119</v>
      </c>
      <c r="B19" s="43" t="s">
        <v>120</v>
      </c>
      <c r="E19" s="43" t="s">
        <v>121</v>
      </c>
      <c r="G19" s="44">
        <v>13038.31</v>
      </c>
      <c r="H19" s="44">
        <v>13038.31</v>
      </c>
      <c r="I19" s="38">
        <v>0</v>
      </c>
      <c r="K19" s="43" t="s">
        <v>48</v>
      </c>
    </row>
    <row r="20" spans="1:11" hidden="1" x14ac:dyDescent="0.25">
      <c r="A20" s="43" t="s">
        <v>122</v>
      </c>
      <c r="B20" s="43" t="s">
        <v>123</v>
      </c>
      <c r="E20" s="43" t="s">
        <v>106</v>
      </c>
      <c r="G20" s="38">
        <v>463.44</v>
      </c>
      <c r="H20" s="38">
        <v>463.44</v>
      </c>
      <c r="I20" s="38">
        <v>0</v>
      </c>
      <c r="K20" s="43" t="s">
        <v>48</v>
      </c>
    </row>
    <row r="21" spans="1:11" hidden="1" x14ac:dyDescent="0.25">
      <c r="A21" s="43" t="s">
        <v>124</v>
      </c>
      <c r="B21" s="43" t="s">
        <v>125</v>
      </c>
      <c r="E21" s="43" t="s">
        <v>56</v>
      </c>
      <c r="G21" s="38">
        <v>203</v>
      </c>
      <c r="H21" s="38">
        <v>203</v>
      </c>
      <c r="I21" s="38">
        <v>0</v>
      </c>
      <c r="K21" s="43" t="s">
        <v>48</v>
      </c>
    </row>
    <row r="22" spans="1:11" hidden="1" x14ac:dyDescent="0.25">
      <c r="A22" s="43" t="s">
        <v>126</v>
      </c>
      <c r="B22" s="43" t="s">
        <v>127</v>
      </c>
      <c r="E22" s="43" t="s">
        <v>121</v>
      </c>
      <c r="G22" s="38">
        <v>20.74</v>
      </c>
      <c r="H22" s="38">
        <v>20.74</v>
      </c>
      <c r="I22" s="38">
        <v>0</v>
      </c>
      <c r="K22" s="43" t="s">
        <v>48</v>
      </c>
    </row>
    <row r="23" spans="1:11" hidden="1" x14ac:dyDescent="0.25">
      <c r="A23" s="43" t="s">
        <v>128</v>
      </c>
      <c r="B23" s="43" t="s">
        <v>129</v>
      </c>
      <c r="E23" s="43" t="s">
        <v>121</v>
      </c>
      <c r="G23" s="44">
        <v>39458.910000000003</v>
      </c>
      <c r="H23" s="44">
        <v>39458.910000000003</v>
      </c>
      <c r="I23" s="38">
        <v>0</v>
      </c>
      <c r="K23" s="43" t="s">
        <v>48</v>
      </c>
    </row>
    <row r="24" spans="1:11" hidden="1" x14ac:dyDescent="0.25">
      <c r="A24" s="43" t="s">
        <v>130</v>
      </c>
      <c r="B24" s="43" t="s">
        <v>131</v>
      </c>
      <c r="E24" s="43" t="s">
        <v>56</v>
      </c>
      <c r="G24" s="44">
        <v>41100</v>
      </c>
      <c r="H24" s="44">
        <v>41100</v>
      </c>
      <c r="I24" s="38">
        <v>0</v>
      </c>
      <c r="K24" s="43" t="s">
        <v>48</v>
      </c>
    </row>
    <row r="25" spans="1:11" hidden="1" x14ac:dyDescent="0.25">
      <c r="A25" s="43" t="s">
        <v>132</v>
      </c>
      <c r="B25" s="43" t="s">
        <v>133</v>
      </c>
      <c r="E25" s="43" t="s">
        <v>94</v>
      </c>
      <c r="G25" s="44">
        <v>2388.41</v>
      </c>
      <c r="H25" s="44">
        <v>2388.41</v>
      </c>
      <c r="I25" s="38">
        <v>0</v>
      </c>
      <c r="K25" s="43" t="s">
        <v>48</v>
      </c>
    </row>
    <row r="26" spans="1:11" x14ac:dyDescent="0.25">
      <c r="A26" s="43" t="s">
        <v>134</v>
      </c>
      <c r="B26" s="43" t="s">
        <v>135</v>
      </c>
      <c r="E26" s="43" t="s">
        <v>56</v>
      </c>
      <c r="G26" s="44">
        <v>1649.25</v>
      </c>
      <c r="H26" s="44">
        <v>1712.71</v>
      </c>
      <c r="I26" s="38">
        <v>-63.46</v>
      </c>
      <c r="K26" s="43" t="s">
        <v>48</v>
      </c>
    </row>
    <row r="27" spans="1:11" hidden="1" x14ac:dyDescent="0.25">
      <c r="A27" s="43" t="s">
        <v>136</v>
      </c>
      <c r="B27" s="43" t="s">
        <v>137</v>
      </c>
      <c r="E27" s="43" t="s">
        <v>56</v>
      </c>
      <c r="G27" s="44">
        <v>33673.5</v>
      </c>
      <c r="H27" s="44">
        <v>33673.5</v>
      </c>
      <c r="I27" s="38">
        <v>0</v>
      </c>
      <c r="K27" s="43" t="s">
        <v>48</v>
      </c>
    </row>
    <row r="28" spans="1:11" hidden="1" x14ac:dyDescent="0.25">
      <c r="A28" s="43" t="s">
        <v>138</v>
      </c>
      <c r="B28" s="43" t="s">
        <v>139</v>
      </c>
      <c r="E28" s="43" t="s">
        <v>140</v>
      </c>
      <c r="G28" s="44">
        <v>2136.5500000000002</v>
      </c>
      <c r="H28" s="44">
        <v>2136.5500000000002</v>
      </c>
      <c r="I28" s="38">
        <v>0</v>
      </c>
      <c r="K28" s="43" t="s">
        <v>48</v>
      </c>
    </row>
    <row r="29" spans="1:11" hidden="1" x14ac:dyDescent="0.25">
      <c r="A29" s="43" t="s">
        <v>141</v>
      </c>
      <c r="B29" s="43" t="s">
        <v>142</v>
      </c>
      <c r="E29" s="43" t="s">
        <v>56</v>
      </c>
      <c r="G29" s="38">
        <v>190</v>
      </c>
      <c r="H29" s="38">
        <v>190</v>
      </c>
      <c r="I29" s="38">
        <v>0</v>
      </c>
      <c r="K29" s="43" t="s">
        <v>48</v>
      </c>
    </row>
    <row r="30" spans="1:11" x14ac:dyDescent="0.25">
      <c r="A30" s="43" t="s">
        <v>63</v>
      </c>
      <c r="B30" s="43" t="s">
        <v>64</v>
      </c>
      <c r="E30" s="43" t="s">
        <v>56</v>
      </c>
      <c r="G30" s="44">
        <v>123758.03</v>
      </c>
      <c r="H30" s="44">
        <v>148143.87</v>
      </c>
      <c r="I30" s="64">
        <v>-24385.84</v>
      </c>
      <c r="K30" s="43" t="s">
        <v>48</v>
      </c>
    </row>
    <row r="31" spans="1:11" hidden="1" x14ac:dyDescent="0.25">
      <c r="A31" s="43" t="s">
        <v>143</v>
      </c>
      <c r="B31" s="43" t="s">
        <v>144</v>
      </c>
      <c r="E31" s="43" t="s">
        <v>145</v>
      </c>
      <c r="G31" s="38">
        <v>76.349999999999994</v>
      </c>
      <c r="H31" s="38">
        <v>76.349999999999994</v>
      </c>
      <c r="I31" s="38">
        <v>0</v>
      </c>
      <c r="K31" s="43" t="s">
        <v>48</v>
      </c>
    </row>
    <row r="32" spans="1:11" hidden="1" x14ac:dyDescent="0.25">
      <c r="A32" s="43" t="s">
        <v>146</v>
      </c>
      <c r="B32" s="43" t="s">
        <v>147</v>
      </c>
      <c r="E32" s="43" t="s">
        <v>121</v>
      </c>
      <c r="G32" s="44">
        <v>11225</v>
      </c>
      <c r="H32" s="44">
        <v>11225</v>
      </c>
      <c r="I32" s="38">
        <v>0</v>
      </c>
      <c r="K32" s="43" t="s">
        <v>48</v>
      </c>
    </row>
    <row r="33" spans="1:11" hidden="1" x14ac:dyDescent="0.25">
      <c r="A33" s="43" t="s">
        <v>148</v>
      </c>
      <c r="B33" s="43" t="s">
        <v>149</v>
      </c>
      <c r="E33" s="43" t="s">
        <v>121</v>
      </c>
      <c r="G33" s="38">
        <v>500</v>
      </c>
      <c r="H33" s="38">
        <v>500</v>
      </c>
      <c r="I33" s="38">
        <v>0</v>
      </c>
      <c r="K33" s="43" t="s">
        <v>48</v>
      </c>
    </row>
    <row r="34" spans="1:11" hidden="1" x14ac:dyDescent="0.25">
      <c r="A34" s="43" t="s">
        <v>150</v>
      </c>
      <c r="B34" s="43" t="s">
        <v>151</v>
      </c>
      <c r="E34" s="43" t="s">
        <v>106</v>
      </c>
      <c r="G34" s="44">
        <v>4538.3</v>
      </c>
      <c r="H34" s="44">
        <v>4538.3</v>
      </c>
      <c r="I34" s="38">
        <v>0</v>
      </c>
      <c r="K34" s="43" t="s">
        <v>48</v>
      </c>
    </row>
    <row r="35" spans="1:11" hidden="1" x14ac:dyDescent="0.25">
      <c r="A35" s="43" t="s">
        <v>152</v>
      </c>
      <c r="B35" s="43" t="s">
        <v>153</v>
      </c>
      <c r="E35" s="43" t="s">
        <v>56</v>
      </c>
      <c r="G35" s="44">
        <v>1280.1099999999999</v>
      </c>
      <c r="H35" s="44">
        <v>1280.1099999999999</v>
      </c>
      <c r="I35" s="38">
        <v>0</v>
      </c>
      <c r="K35" s="43" t="s">
        <v>48</v>
      </c>
    </row>
    <row r="36" spans="1:11" hidden="1" x14ac:dyDescent="0.25">
      <c r="A36" s="43" t="s">
        <v>154</v>
      </c>
      <c r="B36" s="43" t="s">
        <v>155</v>
      </c>
      <c r="E36" s="43" t="s">
        <v>56</v>
      </c>
      <c r="G36" s="38">
        <v>134.38</v>
      </c>
      <c r="H36" s="38">
        <v>134.38</v>
      </c>
      <c r="I36" s="38">
        <v>0</v>
      </c>
      <c r="K36" s="43" t="s">
        <v>48</v>
      </c>
    </row>
    <row r="37" spans="1:11" hidden="1" x14ac:dyDescent="0.25">
      <c r="A37" s="43" t="s">
        <v>156</v>
      </c>
      <c r="B37" s="43" t="s">
        <v>157</v>
      </c>
      <c r="E37" s="43" t="s">
        <v>106</v>
      </c>
      <c r="G37" s="38">
        <v>140.80000000000001</v>
      </c>
      <c r="H37" s="38">
        <v>140.80000000000001</v>
      </c>
      <c r="I37" s="38">
        <v>0</v>
      </c>
      <c r="K37" s="43" t="s">
        <v>48</v>
      </c>
    </row>
    <row r="38" spans="1:11" hidden="1" x14ac:dyDescent="0.25">
      <c r="A38" s="43" t="s">
        <v>158</v>
      </c>
      <c r="B38" s="43" t="s">
        <v>159</v>
      </c>
      <c r="E38" s="43" t="s">
        <v>121</v>
      </c>
      <c r="G38" s="44">
        <v>25115.63</v>
      </c>
      <c r="H38" s="44">
        <v>25115.63</v>
      </c>
      <c r="I38" s="38">
        <v>0</v>
      </c>
      <c r="K38" s="43" t="s">
        <v>48</v>
      </c>
    </row>
    <row r="39" spans="1:11" hidden="1" x14ac:dyDescent="0.25">
      <c r="A39" s="43" t="s">
        <v>160</v>
      </c>
      <c r="B39" s="43" t="s">
        <v>161</v>
      </c>
      <c r="E39" s="43" t="s">
        <v>106</v>
      </c>
      <c r="G39" s="44">
        <v>3745.33</v>
      </c>
      <c r="H39" s="44">
        <v>3745.33</v>
      </c>
      <c r="I39" s="38">
        <v>0</v>
      </c>
      <c r="K39" s="43" t="s">
        <v>48</v>
      </c>
    </row>
    <row r="40" spans="1:11" hidden="1" x14ac:dyDescent="0.25">
      <c r="A40" s="43" t="s">
        <v>162</v>
      </c>
      <c r="B40" s="43" t="s">
        <v>163</v>
      </c>
      <c r="E40" s="43" t="s">
        <v>56</v>
      </c>
      <c r="G40" s="38">
        <v>550</v>
      </c>
      <c r="H40" s="38">
        <v>550</v>
      </c>
      <c r="I40" s="38">
        <v>0</v>
      </c>
      <c r="K40" s="43" t="s">
        <v>48</v>
      </c>
    </row>
    <row r="41" spans="1:11" hidden="1" x14ac:dyDescent="0.25">
      <c r="A41" s="43" t="s">
        <v>164</v>
      </c>
      <c r="B41" s="43" t="s">
        <v>165</v>
      </c>
      <c r="E41" s="43" t="s">
        <v>166</v>
      </c>
      <c r="G41" s="44">
        <v>74187.5</v>
      </c>
      <c r="H41" s="44">
        <v>74187.5</v>
      </c>
      <c r="I41" s="38">
        <v>0</v>
      </c>
      <c r="K41" s="43" t="s">
        <v>48</v>
      </c>
    </row>
    <row r="42" spans="1:11" hidden="1" x14ac:dyDescent="0.25">
      <c r="A42" s="43" t="s">
        <v>167</v>
      </c>
      <c r="B42" s="43" t="s">
        <v>168</v>
      </c>
      <c r="E42" s="43" t="s">
        <v>169</v>
      </c>
      <c r="G42" s="44">
        <v>4475</v>
      </c>
      <c r="H42" s="44">
        <v>4475</v>
      </c>
      <c r="I42" s="38">
        <v>0</v>
      </c>
      <c r="K42" s="43" t="s">
        <v>48</v>
      </c>
    </row>
    <row r="43" spans="1:11" hidden="1" x14ac:dyDescent="0.25">
      <c r="A43" s="43" t="s">
        <v>170</v>
      </c>
      <c r="B43" s="43" t="s">
        <v>171</v>
      </c>
      <c r="E43" s="43" t="s">
        <v>56</v>
      </c>
      <c r="G43" s="38">
        <v>6</v>
      </c>
      <c r="H43" s="38">
        <v>6</v>
      </c>
      <c r="I43" s="38">
        <v>0</v>
      </c>
      <c r="K43" s="43" t="s">
        <v>48</v>
      </c>
    </row>
    <row r="44" spans="1:11" hidden="1" x14ac:dyDescent="0.25">
      <c r="A44" s="43" t="s">
        <v>172</v>
      </c>
      <c r="B44" s="43" t="s">
        <v>173</v>
      </c>
      <c r="E44" s="43" t="s">
        <v>56</v>
      </c>
      <c r="G44" s="38">
        <v>87.8</v>
      </c>
      <c r="H44" s="38">
        <v>87.8</v>
      </c>
      <c r="I44" s="38">
        <v>0</v>
      </c>
      <c r="K44" s="43" t="s">
        <v>48</v>
      </c>
    </row>
    <row r="45" spans="1:11" hidden="1" x14ac:dyDescent="0.25">
      <c r="A45" s="43" t="s">
        <v>174</v>
      </c>
      <c r="B45" s="43" t="s">
        <v>175</v>
      </c>
      <c r="E45" s="43" t="s">
        <v>176</v>
      </c>
      <c r="G45" s="38">
        <v>135</v>
      </c>
      <c r="H45" s="38">
        <v>135</v>
      </c>
      <c r="I45" s="38">
        <v>0</v>
      </c>
      <c r="K45" s="43" t="s">
        <v>48</v>
      </c>
    </row>
    <row r="46" spans="1:11" hidden="1" x14ac:dyDescent="0.25">
      <c r="A46" s="43" t="s">
        <v>177</v>
      </c>
      <c r="B46" s="43" t="s">
        <v>178</v>
      </c>
      <c r="E46" s="43" t="s">
        <v>56</v>
      </c>
      <c r="G46" s="38">
        <v>306.25</v>
      </c>
      <c r="H46" s="38">
        <v>306.25</v>
      </c>
      <c r="I46" s="38">
        <v>0</v>
      </c>
      <c r="K46" s="43" t="s">
        <v>48</v>
      </c>
    </row>
    <row r="47" spans="1:11" hidden="1" x14ac:dyDescent="0.25">
      <c r="A47" s="43" t="s">
        <v>179</v>
      </c>
      <c r="B47" s="43" t="s">
        <v>180</v>
      </c>
      <c r="E47" s="43" t="s">
        <v>56</v>
      </c>
      <c r="G47" s="44">
        <v>1220.49</v>
      </c>
      <c r="H47" s="44">
        <v>1220.49</v>
      </c>
      <c r="I47" s="38">
        <v>0</v>
      </c>
      <c r="K47" s="43" t="s">
        <v>48</v>
      </c>
    </row>
    <row r="48" spans="1:11" hidden="1" x14ac:dyDescent="0.25">
      <c r="A48" s="43" t="s">
        <v>181</v>
      </c>
      <c r="B48" s="43" t="s">
        <v>182</v>
      </c>
      <c r="E48" s="43" t="s">
        <v>56</v>
      </c>
      <c r="G48" s="38">
        <v>324.12</v>
      </c>
      <c r="H48" s="38">
        <v>324.12</v>
      </c>
      <c r="I48" s="38">
        <v>0</v>
      </c>
      <c r="K48" s="43" t="s">
        <v>48</v>
      </c>
    </row>
    <row r="49" spans="1:11" x14ac:dyDescent="0.25">
      <c r="A49" s="43" t="s">
        <v>430</v>
      </c>
      <c r="B49" s="43" t="s">
        <v>431</v>
      </c>
      <c r="E49" s="43" t="s">
        <v>99</v>
      </c>
      <c r="G49" s="38">
        <v>0</v>
      </c>
      <c r="H49" s="44">
        <v>3524.89</v>
      </c>
      <c r="I49" s="64">
        <v>-3524.89</v>
      </c>
      <c r="K49" s="43" t="s">
        <v>48</v>
      </c>
    </row>
    <row r="50" spans="1:11" hidden="1" x14ac:dyDescent="0.25">
      <c r="A50" s="43" t="s">
        <v>183</v>
      </c>
      <c r="B50" s="43" t="s">
        <v>184</v>
      </c>
      <c r="E50" s="43" t="s">
        <v>106</v>
      </c>
      <c r="G50" s="38">
        <v>199</v>
      </c>
      <c r="H50" s="38">
        <v>199</v>
      </c>
      <c r="I50" s="38">
        <v>0</v>
      </c>
      <c r="K50" s="43" t="s">
        <v>48</v>
      </c>
    </row>
    <row r="51" spans="1:11" hidden="1" x14ac:dyDescent="0.25">
      <c r="A51" s="43" t="s">
        <v>185</v>
      </c>
      <c r="B51" s="43" t="s">
        <v>186</v>
      </c>
      <c r="E51" s="43" t="s">
        <v>145</v>
      </c>
      <c r="G51" s="38">
        <v>611.78</v>
      </c>
      <c r="H51" s="38">
        <v>611.78</v>
      </c>
      <c r="I51" s="38">
        <v>0</v>
      </c>
      <c r="K51" s="43" t="s">
        <v>48</v>
      </c>
    </row>
    <row r="52" spans="1:11" hidden="1" x14ac:dyDescent="0.25">
      <c r="A52" s="43" t="s">
        <v>187</v>
      </c>
      <c r="B52" s="43" t="s">
        <v>188</v>
      </c>
      <c r="E52" s="43" t="s">
        <v>56</v>
      </c>
      <c r="G52" s="38">
        <v>420</v>
      </c>
      <c r="H52" s="38">
        <v>420</v>
      </c>
      <c r="I52" s="38">
        <v>0</v>
      </c>
      <c r="K52" s="43" t="s">
        <v>48</v>
      </c>
    </row>
    <row r="53" spans="1:11" hidden="1" x14ac:dyDescent="0.25">
      <c r="A53" s="43" t="s">
        <v>189</v>
      </c>
      <c r="B53" s="43" t="s">
        <v>190</v>
      </c>
      <c r="E53" s="43" t="s">
        <v>191</v>
      </c>
      <c r="G53" s="38">
        <v>478.13</v>
      </c>
      <c r="H53" s="38">
        <v>478.13</v>
      </c>
      <c r="I53" s="38">
        <v>0</v>
      </c>
      <c r="K53" s="43" t="s">
        <v>48</v>
      </c>
    </row>
    <row r="54" spans="1:11" hidden="1" x14ac:dyDescent="0.25">
      <c r="A54" s="43" t="s">
        <v>192</v>
      </c>
      <c r="B54" s="43" t="s">
        <v>193</v>
      </c>
      <c r="E54" s="43" t="s">
        <v>121</v>
      </c>
      <c r="G54" s="44">
        <v>9766.69</v>
      </c>
      <c r="H54" s="44">
        <v>9766.69</v>
      </c>
      <c r="I54" s="38">
        <v>0</v>
      </c>
      <c r="K54" s="43" t="s">
        <v>48</v>
      </c>
    </row>
    <row r="55" spans="1:11" x14ac:dyDescent="0.25">
      <c r="A55" s="43" t="s">
        <v>432</v>
      </c>
      <c r="B55" s="43" t="s">
        <v>433</v>
      </c>
      <c r="E55" s="43" t="s">
        <v>106</v>
      </c>
      <c r="G55" s="38">
        <v>52.28</v>
      </c>
      <c r="H55" s="38">
        <v>93.31</v>
      </c>
      <c r="I55" s="38">
        <v>-41.03</v>
      </c>
      <c r="K55" s="43" t="s">
        <v>48</v>
      </c>
    </row>
    <row r="56" spans="1:11" hidden="1" x14ac:dyDescent="0.25">
      <c r="A56" s="43" t="s">
        <v>194</v>
      </c>
      <c r="B56" s="43" t="s">
        <v>195</v>
      </c>
      <c r="E56" s="43" t="s">
        <v>56</v>
      </c>
      <c r="G56" s="38">
        <v>339.78</v>
      </c>
      <c r="H56" s="38">
        <v>339.78</v>
      </c>
      <c r="I56" s="38">
        <v>0</v>
      </c>
      <c r="K56" s="43" t="s">
        <v>48</v>
      </c>
    </row>
    <row r="57" spans="1:11" hidden="1" x14ac:dyDescent="0.25">
      <c r="A57" s="43" t="s">
        <v>196</v>
      </c>
      <c r="B57" s="43" t="s">
        <v>197</v>
      </c>
      <c r="E57" s="43" t="s">
        <v>106</v>
      </c>
      <c r="G57" s="44">
        <v>1521.4</v>
      </c>
      <c r="H57" s="44">
        <v>1521.4</v>
      </c>
      <c r="I57" s="38">
        <v>0</v>
      </c>
      <c r="K57" s="43" t="s">
        <v>48</v>
      </c>
    </row>
    <row r="58" spans="1:11" x14ac:dyDescent="0.25">
      <c r="A58" s="43" t="s">
        <v>198</v>
      </c>
      <c r="B58" s="43" t="s">
        <v>199</v>
      </c>
      <c r="E58" s="43" t="s">
        <v>56</v>
      </c>
      <c r="G58" s="44">
        <v>123491.58</v>
      </c>
      <c r="H58" s="44">
        <v>120997.83</v>
      </c>
      <c r="I58" s="44">
        <v>2493.75</v>
      </c>
      <c r="K58" s="43" t="s">
        <v>48</v>
      </c>
    </row>
    <row r="59" spans="1:11" hidden="1" x14ac:dyDescent="0.25">
      <c r="A59" s="43" t="s">
        <v>200</v>
      </c>
      <c r="B59" s="43" t="s">
        <v>201</v>
      </c>
      <c r="E59" s="43" t="s">
        <v>94</v>
      </c>
      <c r="G59" s="44">
        <v>6671.5</v>
      </c>
      <c r="H59" s="44">
        <v>6671.5</v>
      </c>
      <c r="I59" s="38">
        <v>0</v>
      </c>
      <c r="K59" s="43" t="s">
        <v>48</v>
      </c>
    </row>
    <row r="60" spans="1:11" hidden="1" x14ac:dyDescent="0.25">
      <c r="A60" s="43" t="s">
        <v>202</v>
      </c>
      <c r="B60" s="43" t="s">
        <v>203</v>
      </c>
      <c r="E60" s="43" t="s">
        <v>204</v>
      </c>
      <c r="G60" s="44">
        <v>7361.25</v>
      </c>
      <c r="H60" s="44">
        <v>7361.25</v>
      </c>
      <c r="I60" s="38">
        <v>0</v>
      </c>
      <c r="K60" s="43" t="s">
        <v>48</v>
      </c>
    </row>
    <row r="61" spans="1:11" x14ac:dyDescent="0.25">
      <c r="A61" s="43" t="s">
        <v>205</v>
      </c>
      <c r="B61" s="43" t="s">
        <v>206</v>
      </c>
      <c r="E61" s="43" t="s">
        <v>56</v>
      </c>
      <c r="G61" s="44">
        <v>3575.5</v>
      </c>
      <c r="H61" s="44">
        <v>4038</v>
      </c>
      <c r="I61" s="38">
        <v>-462.5</v>
      </c>
      <c r="K61" s="43" t="s">
        <v>48</v>
      </c>
    </row>
    <row r="62" spans="1:11" x14ac:dyDescent="0.25">
      <c r="A62" s="43" t="s">
        <v>207</v>
      </c>
      <c r="B62" s="43" t="s">
        <v>208</v>
      </c>
      <c r="E62" s="43" t="s">
        <v>106</v>
      </c>
      <c r="G62" s="44">
        <v>7573.16</v>
      </c>
      <c r="H62" s="44">
        <v>7574.35</v>
      </c>
      <c r="I62" s="38">
        <v>-1.19</v>
      </c>
      <c r="K62" s="43" t="s">
        <v>48</v>
      </c>
    </row>
    <row r="63" spans="1:11" hidden="1" x14ac:dyDescent="0.25">
      <c r="A63" s="43" t="s">
        <v>209</v>
      </c>
      <c r="B63" s="43" t="s">
        <v>210</v>
      </c>
      <c r="E63" s="43" t="s">
        <v>56</v>
      </c>
      <c r="G63" s="44">
        <v>6500</v>
      </c>
      <c r="H63" s="44">
        <v>6500</v>
      </c>
      <c r="I63" s="38">
        <v>0</v>
      </c>
      <c r="K63" s="43" t="s">
        <v>48</v>
      </c>
    </row>
    <row r="64" spans="1:11" hidden="1" x14ac:dyDescent="0.25">
      <c r="A64" s="43" t="s">
        <v>211</v>
      </c>
      <c r="B64" s="43" t="s">
        <v>212</v>
      </c>
      <c r="E64" s="43" t="s">
        <v>121</v>
      </c>
      <c r="G64" s="38">
        <v>535.94000000000005</v>
      </c>
      <c r="H64" s="38">
        <v>535.94000000000005</v>
      </c>
      <c r="I64" s="38">
        <v>0</v>
      </c>
      <c r="K64" s="43" t="s">
        <v>48</v>
      </c>
    </row>
    <row r="65" spans="1:11" hidden="1" x14ac:dyDescent="0.25">
      <c r="A65" s="43" t="s">
        <v>434</v>
      </c>
      <c r="B65" s="43" t="s">
        <v>435</v>
      </c>
      <c r="E65" s="43" t="s">
        <v>414</v>
      </c>
      <c r="G65" s="44">
        <v>2500</v>
      </c>
      <c r="H65" s="44">
        <v>2500</v>
      </c>
      <c r="I65" s="38">
        <v>0</v>
      </c>
      <c r="K65" s="43" t="s">
        <v>48</v>
      </c>
    </row>
    <row r="66" spans="1:11" hidden="1" x14ac:dyDescent="0.25">
      <c r="A66" s="43" t="s">
        <v>213</v>
      </c>
      <c r="B66" s="43" t="s">
        <v>214</v>
      </c>
      <c r="E66" s="43" t="s">
        <v>106</v>
      </c>
      <c r="G66" s="44">
        <v>4108</v>
      </c>
      <c r="H66" s="44">
        <v>4108</v>
      </c>
      <c r="I66" s="38">
        <v>0</v>
      </c>
      <c r="K66" s="43" t="s">
        <v>48</v>
      </c>
    </row>
    <row r="67" spans="1:11" hidden="1" x14ac:dyDescent="0.25">
      <c r="A67" s="43" t="s">
        <v>215</v>
      </c>
      <c r="B67" s="43" t="s">
        <v>216</v>
      </c>
      <c r="E67" s="43" t="s">
        <v>217</v>
      </c>
      <c r="G67" s="44">
        <v>2400</v>
      </c>
      <c r="H67" s="44">
        <v>2400</v>
      </c>
      <c r="I67" s="38">
        <v>0</v>
      </c>
      <c r="K67" s="43" t="s">
        <v>48</v>
      </c>
    </row>
    <row r="68" spans="1:11" hidden="1" x14ac:dyDescent="0.25">
      <c r="A68" s="43" t="s">
        <v>218</v>
      </c>
      <c r="B68" s="43" t="s">
        <v>219</v>
      </c>
      <c r="E68" s="43" t="s">
        <v>56</v>
      </c>
      <c r="G68" s="44">
        <v>5443.38</v>
      </c>
      <c r="H68" s="44">
        <v>5443.38</v>
      </c>
      <c r="I68" s="38">
        <v>0</v>
      </c>
      <c r="K68" s="43" t="s">
        <v>48</v>
      </c>
    </row>
    <row r="69" spans="1:11" hidden="1" x14ac:dyDescent="0.25">
      <c r="A69" s="43" t="s">
        <v>220</v>
      </c>
      <c r="B69" s="43" t="s">
        <v>221</v>
      </c>
      <c r="E69" s="43" t="s">
        <v>56</v>
      </c>
      <c r="G69" s="38">
        <v>31.7</v>
      </c>
      <c r="H69" s="38">
        <v>31.7</v>
      </c>
      <c r="I69" s="38">
        <v>0</v>
      </c>
      <c r="K69" s="43" t="s">
        <v>48</v>
      </c>
    </row>
    <row r="70" spans="1:11" hidden="1" x14ac:dyDescent="0.25">
      <c r="A70" s="43" t="s">
        <v>222</v>
      </c>
      <c r="B70" s="43" t="s">
        <v>223</v>
      </c>
      <c r="E70" s="43" t="s">
        <v>224</v>
      </c>
      <c r="G70" s="44">
        <v>1237.5</v>
      </c>
      <c r="H70" s="44">
        <v>1237.5</v>
      </c>
      <c r="I70" s="38">
        <v>0</v>
      </c>
      <c r="K70" s="43" t="s">
        <v>48</v>
      </c>
    </row>
    <row r="71" spans="1:11" hidden="1" x14ac:dyDescent="0.25">
      <c r="A71" s="43" t="s">
        <v>436</v>
      </c>
      <c r="B71" s="43" t="s">
        <v>437</v>
      </c>
      <c r="E71" s="43" t="s">
        <v>106</v>
      </c>
      <c r="G71" s="38">
        <v>762.5</v>
      </c>
      <c r="H71" s="38">
        <v>762.5</v>
      </c>
      <c r="I71" s="38">
        <v>0</v>
      </c>
      <c r="K71" s="43" t="s">
        <v>48</v>
      </c>
    </row>
    <row r="72" spans="1:11" hidden="1" x14ac:dyDescent="0.25">
      <c r="A72" s="43" t="s">
        <v>225</v>
      </c>
      <c r="B72" s="43" t="s">
        <v>226</v>
      </c>
      <c r="E72" s="43" t="s">
        <v>106</v>
      </c>
      <c r="G72" s="44">
        <v>2311.1999999999998</v>
      </c>
      <c r="H72" s="44">
        <v>2311.1999999999998</v>
      </c>
      <c r="I72" s="38">
        <v>0</v>
      </c>
      <c r="K72" s="43" t="s">
        <v>48</v>
      </c>
    </row>
    <row r="73" spans="1:11" hidden="1" x14ac:dyDescent="0.25">
      <c r="A73" s="43" t="s">
        <v>438</v>
      </c>
      <c r="B73" s="43" t="s">
        <v>439</v>
      </c>
      <c r="E73" s="43" t="s">
        <v>106</v>
      </c>
      <c r="G73" s="38">
        <v>181.25</v>
      </c>
      <c r="H73" s="38">
        <v>181.25</v>
      </c>
      <c r="I73" s="38">
        <v>0</v>
      </c>
      <c r="K73" s="43" t="s">
        <v>48</v>
      </c>
    </row>
    <row r="74" spans="1:11" hidden="1" x14ac:dyDescent="0.25">
      <c r="A74" s="43" t="s">
        <v>227</v>
      </c>
      <c r="B74" s="43" t="s">
        <v>228</v>
      </c>
      <c r="E74" s="43" t="s">
        <v>56</v>
      </c>
      <c r="G74" s="44">
        <v>18030.04</v>
      </c>
      <c r="H74" s="44">
        <v>18030.04</v>
      </c>
      <c r="I74" s="38">
        <v>0</v>
      </c>
      <c r="K74" s="43" t="s">
        <v>48</v>
      </c>
    </row>
    <row r="75" spans="1:11" hidden="1" x14ac:dyDescent="0.25">
      <c r="A75" s="43" t="s">
        <v>229</v>
      </c>
      <c r="B75" s="43" t="s">
        <v>230</v>
      </c>
      <c r="E75" s="43" t="s">
        <v>231</v>
      </c>
      <c r="G75" s="44">
        <v>29050</v>
      </c>
      <c r="H75" s="44">
        <v>29050</v>
      </c>
      <c r="I75" s="38">
        <v>0</v>
      </c>
      <c r="K75" s="43" t="s">
        <v>48</v>
      </c>
    </row>
    <row r="76" spans="1:11" hidden="1" x14ac:dyDescent="0.25">
      <c r="A76" s="43" t="s">
        <v>232</v>
      </c>
      <c r="B76" s="43" t="s">
        <v>233</v>
      </c>
      <c r="E76" s="43" t="s">
        <v>56</v>
      </c>
      <c r="G76" s="44">
        <v>3812.5</v>
      </c>
      <c r="H76" s="44">
        <v>3812.5</v>
      </c>
      <c r="I76" s="38">
        <v>0</v>
      </c>
      <c r="K76" s="43" t="s">
        <v>48</v>
      </c>
    </row>
    <row r="77" spans="1:11" hidden="1" x14ac:dyDescent="0.25">
      <c r="A77" s="43" t="s">
        <v>234</v>
      </c>
      <c r="B77" s="43" t="s">
        <v>235</v>
      </c>
      <c r="E77" s="43" t="s">
        <v>56</v>
      </c>
      <c r="G77" s="44">
        <v>1900</v>
      </c>
      <c r="H77" s="44">
        <v>1900</v>
      </c>
      <c r="I77" s="38">
        <v>0</v>
      </c>
      <c r="K77" s="43" t="s">
        <v>48</v>
      </c>
    </row>
    <row r="78" spans="1:11" hidden="1" x14ac:dyDescent="0.25">
      <c r="A78" s="43" t="s">
        <v>236</v>
      </c>
      <c r="B78" s="43" t="s">
        <v>237</v>
      </c>
      <c r="E78" s="43" t="s">
        <v>106</v>
      </c>
      <c r="G78" s="38">
        <v>66.400000000000006</v>
      </c>
      <c r="H78" s="38">
        <v>66.400000000000006</v>
      </c>
      <c r="I78" s="38">
        <v>0</v>
      </c>
      <c r="K78" s="43" t="s">
        <v>48</v>
      </c>
    </row>
    <row r="79" spans="1:11" x14ac:dyDescent="0.25">
      <c r="A79" s="43" t="s">
        <v>238</v>
      </c>
      <c r="B79" s="43" t="s">
        <v>239</v>
      </c>
      <c r="E79" s="43" t="s">
        <v>56</v>
      </c>
      <c r="G79" s="44">
        <v>5975.83</v>
      </c>
      <c r="H79" s="44">
        <v>7094.36</v>
      </c>
      <c r="I79" s="64">
        <v>-1118.53</v>
      </c>
      <c r="K79" s="43" t="s">
        <v>48</v>
      </c>
    </row>
    <row r="80" spans="1:11" hidden="1" x14ac:dyDescent="0.25">
      <c r="A80" s="43" t="s">
        <v>240</v>
      </c>
      <c r="B80" s="43" t="s">
        <v>241</v>
      </c>
      <c r="E80" s="43" t="s">
        <v>242</v>
      </c>
      <c r="G80" s="44">
        <v>5919.58</v>
      </c>
      <c r="H80" s="44">
        <v>5919.58</v>
      </c>
      <c r="I80" s="38">
        <v>0</v>
      </c>
      <c r="K80" s="43" t="s">
        <v>48</v>
      </c>
    </row>
    <row r="81" spans="1:11" x14ac:dyDescent="0.25">
      <c r="A81" s="43" t="s">
        <v>243</v>
      </c>
      <c r="B81" s="43" t="s">
        <v>244</v>
      </c>
      <c r="E81" s="43" t="s">
        <v>106</v>
      </c>
      <c r="G81" s="44">
        <v>49232.56</v>
      </c>
      <c r="H81" s="44">
        <v>59180.3</v>
      </c>
      <c r="I81" s="64">
        <v>-9947.74</v>
      </c>
      <c r="K81" s="43" t="s">
        <v>48</v>
      </c>
    </row>
    <row r="82" spans="1:11" hidden="1" x14ac:dyDescent="0.25">
      <c r="A82" s="43" t="s">
        <v>440</v>
      </c>
      <c r="B82" s="43" t="s">
        <v>441</v>
      </c>
      <c r="E82" s="43" t="s">
        <v>106</v>
      </c>
      <c r="G82" s="38">
        <v>552.76</v>
      </c>
      <c r="H82" s="38">
        <v>552.76</v>
      </c>
      <c r="I82" s="38">
        <v>0</v>
      </c>
      <c r="K82" s="43" t="s">
        <v>48</v>
      </c>
    </row>
    <row r="83" spans="1:11" hidden="1" x14ac:dyDescent="0.25">
      <c r="A83" s="43" t="s">
        <v>245</v>
      </c>
      <c r="B83" s="43" t="s">
        <v>246</v>
      </c>
      <c r="E83" s="43" t="s">
        <v>106</v>
      </c>
      <c r="G83" s="38">
        <v>601.5</v>
      </c>
      <c r="H83" s="38">
        <v>601.5</v>
      </c>
      <c r="I83" s="38">
        <v>0</v>
      </c>
      <c r="K83" s="43" t="s">
        <v>48</v>
      </c>
    </row>
    <row r="84" spans="1:11" hidden="1" x14ac:dyDescent="0.25">
      <c r="A84" s="43" t="s">
        <v>247</v>
      </c>
      <c r="B84" s="43" t="s">
        <v>248</v>
      </c>
      <c r="E84" s="43" t="s">
        <v>249</v>
      </c>
      <c r="G84" s="44">
        <v>1260</v>
      </c>
      <c r="H84" s="44">
        <v>1260</v>
      </c>
      <c r="I84" s="38">
        <v>0</v>
      </c>
      <c r="K84" s="43" t="s">
        <v>48</v>
      </c>
    </row>
    <row r="85" spans="1:11" hidden="1" x14ac:dyDescent="0.25">
      <c r="A85" s="43" t="s">
        <v>250</v>
      </c>
      <c r="B85" s="43" t="s">
        <v>251</v>
      </c>
      <c r="E85" s="43" t="s">
        <v>106</v>
      </c>
      <c r="G85" s="38">
        <v>12.18</v>
      </c>
      <c r="H85" s="38">
        <v>12.18</v>
      </c>
      <c r="I85" s="38">
        <v>0</v>
      </c>
      <c r="K85" s="43" t="s">
        <v>48</v>
      </c>
    </row>
    <row r="86" spans="1:11" hidden="1" x14ac:dyDescent="0.25">
      <c r="A86" s="43" t="s">
        <v>252</v>
      </c>
      <c r="B86" s="43" t="s">
        <v>253</v>
      </c>
      <c r="E86" s="43" t="s">
        <v>254</v>
      </c>
      <c r="G86" s="38">
        <v>187.5</v>
      </c>
      <c r="H86" s="38">
        <v>187.5</v>
      </c>
      <c r="I86" s="38">
        <v>0</v>
      </c>
      <c r="K86" s="43" t="s">
        <v>48</v>
      </c>
    </row>
    <row r="87" spans="1:11" x14ac:dyDescent="0.25">
      <c r="A87" s="43" t="s">
        <v>255</v>
      </c>
      <c r="B87" s="43" t="s">
        <v>256</v>
      </c>
      <c r="E87" s="43" t="s">
        <v>56</v>
      </c>
      <c r="G87" s="38">
        <v>215.35</v>
      </c>
      <c r="H87" s="38">
        <v>215.36</v>
      </c>
      <c r="I87" s="38">
        <v>-0.01</v>
      </c>
      <c r="K87" s="43" t="s">
        <v>48</v>
      </c>
    </row>
    <row r="88" spans="1:11" hidden="1" x14ac:dyDescent="0.25">
      <c r="A88" s="43" t="s">
        <v>257</v>
      </c>
      <c r="B88" s="43" t="s">
        <v>258</v>
      </c>
      <c r="E88" s="43" t="s">
        <v>56</v>
      </c>
      <c r="G88" s="44">
        <v>1771.25</v>
      </c>
      <c r="H88" s="44">
        <v>1771.25</v>
      </c>
      <c r="I88" s="38">
        <v>0</v>
      </c>
      <c r="K88" s="43" t="s">
        <v>48</v>
      </c>
    </row>
    <row r="89" spans="1:11" hidden="1" x14ac:dyDescent="0.25">
      <c r="A89" s="43" t="s">
        <v>259</v>
      </c>
      <c r="B89" s="43" t="s">
        <v>260</v>
      </c>
      <c r="E89" s="43" t="s">
        <v>121</v>
      </c>
      <c r="G89" s="44">
        <v>2615.5</v>
      </c>
      <c r="H89" s="44">
        <v>2615.5</v>
      </c>
      <c r="I89" s="38">
        <v>0</v>
      </c>
      <c r="K89" s="43" t="s">
        <v>48</v>
      </c>
    </row>
    <row r="90" spans="1:11" hidden="1" x14ac:dyDescent="0.25">
      <c r="A90" s="43" t="s">
        <v>261</v>
      </c>
      <c r="B90" s="43" t="s">
        <v>262</v>
      </c>
      <c r="E90" s="43" t="s">
        <v>263</v>
      </c>
      <c r="G90" s="38">
        <v>205</v>
      </c>
      <c r="H90" s="38">
        <v>205</v>
      </c>
      <c r="I90" s="38">
        <v>0</v>
      </c>
      <c r="K90" s="43" t="s">
        <v>48</v>
      </c>
    </row>
    <row r="91" spans="1:11" hidden="1" x14ac:dyDescent="0.25">
      <c r="A91" s="43" t="s">
        <v>264</v>
      </c>
      <c r="B91" s="43" t="s">
        <v>265</v>
      </c>
      <c r="E91" s="43" t="s">
        <v>106</v>
      </c>
      <c r="G91" s="38">
        <v>811.04</v>
      </c>
      <c r="H91" s="38">
        <v>811.04</v>
      </c>
      <c r="I91" s="38">
        <v>0</v>
      </c>
      <c r="K91" s="43" t="s">
        <v>48</v>
      </c>
    </row>
    <row r="92" spans="1:11" x14ac:dyDescent="0.25">
      <c r="A92" s="43" t="s">
        <v>266</v>
      </c>
      <c r="B92" s="43" t="s">
        <v>267</v>
      </c>
      <c r="E92" s="43" t="s">
        <v>106</v>
      </c>
      <c r="G92" s="44">
        <v>10889.6</v>
      </c>
      <c r="H92" s="44">
        <v>6075.54</v>
      </c>
      <c r="I92" s="44">
        <v>4814.0600000000004</v>
      </c>
      <c r="K92" s="43" t="s">
        <v>48</v>
      </c>
    </row>
    <row r="93" spans="1:11" hidden="1" x14ac:dyDescent="0.25">
      <c r="A93" s="43" t="s">
        <v>268</v>
      </c>
      <c r="B93" s="43" t="s">
        <v>269</v>
      </c>
      <c r="E93" s="43" t="s">
        <v>106</v>
      </c>
      <c r="G93" s="38">
        <v>223.02</v>
      </c>
      <c r="H93" s="38">
        <v>223.02</v>
      </c>
      <c r="I93" s="38">
        <v>0</v>
      </c>
      <c r="K93" s="43" t="s">
        <v>48</v>
      </c>
    </row>
    <row r="94" spans="1:11" x14ac:dyDescent="0.25">
      <c r="A94" s="43" t="s">
        <v>270</v>
      </c>
      <c r="B94" s="43" t="s">
        <v>271</v>
      </c>
      <c r="E94" s="43" t="s">
        <v>272</v>
      </c>
      <c r="G94" s="44">
        <v>12500</v>
      </c>
      <c r="H94" s="44">
        <v>20437.5</v>
      </c>
      <c r="I94" s="64">
        <v>-7937.5</v>
      </c>
      <c r="K94" s="43" t="s">
        <v>48</v>
      </c>
    </row>
    <row r="95" spans="1:11" hidden="1" x14ac:dyDescent="0.25">
      <c r="A95" s="43" t="s">
        <v>273</v>
      </c>
      <c r="B95" s="43" t="s">
        <v>274</v>
      </c>
      <c r="E95" s="43" t="s">
        <v>275</v>
      </c>
      <c r="G95" s="38">
        <v>908.95</v>
      </c>
      <c r="H95" s="38">
        <v>908.95</v>
      </c>
      <c r="I95" s="38">
        <v>0</v>
      </c>
      <c r="K95" s="43" t="s">
        <v>48</v>
      </c>
    </row>
    <row r="96" spans="1:11" hidden="1" x14ac:dyDescent="0.25">
      <c r="A96" s="43" t="s">
        <v>276</v>
      </c>
      <c r="B96" s="43" t="s">
        <v>277</v>
      </c>
      <c r="E96" s="43" t="s">
        <v>106</v>
      </c>
      <c r="G96" s="38">
        <v>91.7</v>
      </c>
      <c r="H96" s="38">
        <v>91.7</v>
      </c>
      <c r="I96" s="38">
        <v>0</v>
      </c>
      <c r="K96" s="43" t="s">
        <v>48</v>
      </c>
    </row>
    <row r="97" spans="1:11" hidden="1" x14ac:dyDescent="0.25">
      <c r="A97" s="43" t="s">
        <v>278</v>
      </c>
      <c r="B97" s="43" t="s">
        <v>279</v>
      </c>
      <c r="E97" s="43" t="s">
        <v>254</v>
      </c>
      <c r="G97" s="44">
        <v>1205.69</v>
      </c>
      <c r="H97" s="44">
        <v>1205.69</v>
      </c>
      <c r="I97" s="38">
        <v>0</v>
      </c>
      <c r="K97" s="43" t="s">
        <v>48</v>
      </c>
    </row>
    <row r="98" spans="1:11" hidden="1" x14ac:dyDescent="0.25">
      <c r="A98" s="43" t="s">
        <v>280</v>
      </c>
      <c r="B98" s="43" t="s">
        <v>281</v>
      </c>
      <c r="E98" s="43" t="s">
        <v>282</v>
      </c>
      <c r="G98" s="44">
        <v>3720</v>
      </c>
      <c r="H98" s="44">
        <v>3720</v>
      </c>
      <c r="I98" s="38">
        <v>0</v>
      </c>
      <c r="K98" s="43" t="s">
        <v>48</v>
      </c>
    </row>
    <row r="99" spans="1:11" hidden="1" x14ac:dyDescent="0.25">
      <c r="A99" s="43" t="s">
        <v>283</v>
      </c>
      <c r="B99" s="43" t="s">
        <v>284</v>
      </c>
      <c r="E99" s="43" t="s">
        <v>106</v>
      </c>
      <c r="G99" s="44">
        <v>2286.63</v>
      </c>
      <c r="H99" s="44">
        <v>2286.63</v>
      </c>
      <c r="I99" s="38">
        <v>0</v>
      </c>
      <c r="K99" s="43" t="s">
        <v>48</v>
      </c>
    </row>
    <row r="100" spans="1:11" hidden="1" x14ac:dyDescent="0.25">
      <c r="A100" s="43" t="s">
        <v>285</v>
      </c>
      <c r="B100" s="43" t="s">
        <v>286</v>
      </c>
      <c r="E100" s="43" t="s">
        <v>121</v>
      </c>
      <c r="G100" s="44">
        <v>5860</v>
      </c>
      <c r="H100" s="44">
        <v>5860</v>
      </c>
      <c r="I100" s="38">
        <v>0</v>
      </c>
      <c r="K100" s="43" t="s">
        <v>48</v>
      </c>
    </row>
    <row r="101" spans="1:11" hidden="1" x14ac:dyDescent="0.25">
      <c r="A101" s="43" t="s">
        <v>287</v>
      </c>
      <c r="B101" s="43" t="s">
        <v>288</v>
      </c>
      <c r="E101" s="43" t="s">
        <v>106</v>
      </c>
      <c r="G101" s="38">
        <v>76.48</v>
      </c>
      <c r="H101" s="38">
        <v>76.48</v>
      </c>
      <c r="I101" s="38">
        <v>0</v>
      </c>
      <c r="K101" s="43" t="s">
        <v>48</v>
      </c>
    </row>
    <row r="102" spans="1:11" hidden="1" x14ac:dyDescent="0.25">
      <c r="A102" s="43" t="s">
        <v>289</v>
      </c>
      <c r="B102" s="43" t="s">
        <v>290</v>
      </c>
      <c r="E102" s="43" t="s">
        <v>56</v>
      </c>
      <c r="G102" s="38">
        <v>97.5</v>
      </c>
      <c r="H102" s="38">
        <v>97.5</v>
      </c>
      <c r="I102" s="38">
        <v>0</v>
      </c>
      <c r="K102" s="43" t="s">
        <v>48</v>
      </c>
    </row>
    <row r="103" spans="1:11" hidden="1" x14ac:dyDescent="0.25">
      <c r="A103" s="43" t="s">
        <v>291</v>
      </c>
      <c r="B103" s="43" t="s">
        <v>292</v>
      </c>
      <c r="E103" s="43" t="s">
        <v>242</v>
      </c>
      <c r="G103" s="38">
        <v>458.13</v>
      </c>
      <c r="H103" s="38">
        <v>458.13</v>
      </c>
      <c r="I103" s="38">
        <v>0</v>
      </c>
      <c r="K103" s="43" t="s">
        <v>48</v>
      </c>
    </row>
    <row r="104" spans="1:11" hidden="1" x14ac:dyDescent="0.25">
      <c r="A104" s="43" t="s">
        <v>293</v>
      </c>
      <c r="B104" s="43" t="s">
        <v>294</v>
      </c>
      <c r="E104" s="43" t="s">
        <v>254</v>
      </c>
      <c r="G104" s="38">
        <v>900</v>
      </c>
      <c r="H104" s="38">
        <v>900</v>
      </c>
      <c r="I104" s="38">
        <v>0</v>
      </c>
      <c r="K104" s="43" t="s">
        <v>48</v>
      </c>
    </row>
    <row r="105" spans="1:11" hidden="1" x14ac:dyDescent="0.25">
      <c r="A105" s="43" t="s">
        <v>295</v>
      </c>
      <c r="B105" s="43" t="s">
        <v>296</v>
      </c>
      <c r="E105" s="43" t="s">
        <v>56</v>
      </c>
      <c r="G105" s="38">
        <v>129.4</v>
      </c>
      <c r="H105" s="38">
        <v>129.4</v>
      </c>
      <c r="I105" s="38">
        <v>0</v>
      </c>
      <c r="K105" s="43" t="s">
        <v>48</v>
      </c>
    </row>
    <row r="106" spans="1:11" hidden="1" x14ac:dyDescent="0.25">
      <c r="A106" s="43" t="s">
        <v>297</v>
      </c>
      <c r="B106" s="43" t="s">
        <v>298</v>
      </c>
      <c r="E106" s="43" t="s">
        <v>106</v>
      </c>
      <c r="G106" s="44">
        <v>1491.67</v>
      </c>
      <c r="H106" s="44">
        <v>1491.67</v>
      </c>
      <c r="I106" s="38">
        <v>0</v>
      </c>
      <c r="K106" s="43" t="s">
        <v>48</v>
      </c>
    </row>
    <row r="107" spans="1:11" hidden="1" x14ac:dyDescent="0.25">
      <c r="A107" s="43" t="s">
        <v>299</v>
      </c>
      <c r="B107" s="43" t="s">
        <v>300</v>
      </c>
      <c r="E107" s="43" t="s">
        <v>56</v>
      </c>
      <c r="G107" s="38">
        <v>649.27</v>
      </c>
      <c r="H107" s="38">
        <v>649.27</v>
      </c>
      <c r="I107" s="38">
        <v>0</v>
      </c>
      <c r="K107" s="43" t="s">
        <v>48</v>
      </c>
    </row>
    <row r="108" spans="1:11" hidden="1" x14ac:dyDescent="0.25">
      <c r="A108" s="43" t="s">
        <v>442</v>
      </c>
      <c r="B108" s="43" t="s">
        <v>443</v>
      </c>
      <c r="E108" s="43" t="s">
        <v>56</v>
      </c>
      <c r="G108" s="38">
        <v>718.2</v>
      </c>
      <c r="H108" s="38">
        <v>718.2</v>
      </c>
      <c r="I108" s="38">
        <v>0</v>
      </c>
      <c r="K108" s="43" t="s">
        <v>48</v>
      </c>
    </row>
    <row r="109" spans="1:11" hidden="1" x14ac:dyDescent="0.25">
      <c r="A109" s="43" t="s">
        <v>301</v>
      </c>
      <c r="B109" s="43" t="s">
        <v>302</v>
      </c>
      <c r="E109" s="43" t="s">
        <v>121</v>
      </c>
      <c r="G109" s="38">
        <v>9.76</v>
      </c>
      <c r="H109" s="38">
        <v>9.76</v>
      </c>
      <c r="I109" s="38">
        <v>0</v>
      </c>
      <c r="K109" s="43" t="s">
        <v>48</v>
      </c>
    </row>
    <row r="110" spans="1:11" hidden="1" x14ac:dyDescent="0.25">
      <c r="A110" s="43" t="s">
        <v>303</v>
      </c>
      <c r="B110" s="43" t="s">
        <v>304</v>
      </c>
      <c r="E110" s="43" t="s">
        <v>56</v>
      </c>
      <c r="G110" s="38">
        <v>284.39</v>
      </c>
      <c r="H110" s="38">
        <v>284.39</v>
      </c>
      <c r="I110" s="38">
        <v>0</v>
      </c>
      <c r="K110" s="43" t="s">
        <v>48</v>
      </c>
    </row>
    <row r="111" spans="1:11" hidden="1" x14ac:dyDescent="0.25">
      <c r="A111" s="43" t="s">
        <v>305</v>
      </c>
      <c r="B111" s="43" t="s">
        <v>306</v>
      </c>
      <c r="E111" s="43" t="s">
        <v>204</v>
      </c>
      <c r="G111" s="38">
        <v>264</v>
      </c>
      <c r="H111" s="38">
        <v>264</v>
      </c>
      <c r="I111" s="38">
        <v>0</v>
      </c>
      <c r="K111" s="43" t="s">
        <v>48</v>
      </c>
    </row>
    <row r="112" spans="1:11" hidden="1" x14ac:dyDescent="0.25">
      <c r="A112" s="43" t="s">
        <v>307</v>
      </c>
      <c r="B112" s="43" t="s">
        <v>308</v>
      </c>
      <c r="E112" s="43" t="s">
        <v>56</v>
      </c>
      <c r="G112" s="44">
        <v>1320.34</v>
      </c>
      <c r="H112" s="44">
        <v>1320.34</v>
      </c>
      <c r="I112" s="38">
        <v>0</v>
      </c>
      <c r="K112" s="43" t="s">
        <v>48</v>
      </c>
    </row>
    <row r="113" spans="1:11" hidden="1" x14ac:dyDescent="0.25">
      <c r="A113" s="43" t="s">
        <v>309</v>
      </c>
      <c r="B113" s="43" t="s">
        <v>310</v>
      </c>
      <c r="E113" s="43" t="s">
        <v>311</v>
      </c>
      <c r="G113" s="38">
        <v>750</v>
      </c>
      <c r="H113" s="38">
        <v>750</v>
      </c>
      <c r="I113" s="38">
        <v>0</v>
      </c>
      <c r="K113" s="43" t="s">
        <v>48</v>
      </c>
    </row>
    <row r="114" spans="1:11" hidden="1" x14ac:dyDescent="0.25">
      <c r="A114" s="43" t="s">
        <v>312</v>
      </c>
      <c r="B114" s="43" t="s">
        <v>313</v>
      </c>
      <c r="E114" s="43" t="s">
        <v>99</v>
      </c>
      <c r="G114" s="38">
        <v>24.75</v>
      </c>
      <c r="H114" s="38">
        <v>24.75</v>
      </c>
      <c r="I114" s="38">
        <v>0</v>
      </c>
      <c r="K114" s="43" t="s">
        <v>48</v>
      </c>
    </row>
    <row r="115" spans="1:11" hidden="1" x14ac:dyDescent="0.25">
      <c r="A115" s="43" t="s">
        <v>314</v>
      </c>
      <c r="B115" s="43" t="s">
        <v>315</v>
      </c>
      <c r="E115" s="43" t="s">
        <v>106</v>
      </c>
      <c r="G115" s="38">
        <v>330.25</v>
      </c>
      <c r="H115" s="38">
        <v>330.25</v>
      </c>
      <c r="I115" s="38">
        <v>0</v>
      </c>
      <c r="K115" s="43" t="s">
        <v>48</v>
      </c>
    </row>
    <row r="116" spans="1:11" hidden="1" x14ac:dyDescent="0.25">
      <c r="A116" s="43" t="s">
        <v>316</v>
      </c>
      <c r="B116" s="43" t="s">
        <v>317</v>
      </c>
      <c r="E116" s="43" t="s">
        <v>318</v>
      </c>
      <c r="G116" s="38">
        <v>114.31</v>
      </c>
      <c r="H116" s="38">
        <v>114.31</v>
      </c>
      <c r="I116" s="38">
        <v>0</v>
      </c>
      <c r="K116" s="43" t="s">
        <v>48</v>
      </c>
    </row>
    <row r="117" spans="1:11" hidden="1" x14ac:dyDescent="0.25">
      <c r="A117" s="43" t="s">
        <v>444</v>
      </c>
      <c r="B117" s="43" t="s">
        <v>445</v>
      </c>
      <c r="E117" s="43" t="s">
        <v>446</v>
      </c>
      <c r="G117" s="44">
        <v>2650</v>
      </c>
      <c r="H117" s="44">
        <v>2650</v>
      </c>
      <c r="I117" s="38">
        <v>0</v>
      </c>
      <c r="K117" s="43" t="s">
        <v>48</v>
      </c>
    </row>
    <row r="118" spans="1:11" hidden="1" x14ac:dyDescent="0.25">
      <c r="A118" s="43" t="s">
        <v>319</v>
      </c>
      <c r="B118" s="43" t="s">
        <v>320</v>
      </c>
      <c r="E118" s="43" t="s">
        <v>56</v>
      </c>
      <c r="G118" s="38">
        <v>250</v>
      </c>
      <c r="H118" s="38">
        <v>250</v>
      </c>
      <c r="I118" s="38">
        <v>0</v>
      </c>
      <c r="K118" s="43" t="s">
        <v>48</v>
      </c>
    </row>
    <row r="119" spans="1:11" hidden="1" x14ac:dyDescent="0.25">
      <c r="A119" s="43" t="s">
        <v>321</v>
      </c>
      <c r="B119" s="43" t="s">
        <v>322</v>
      </c>
      <c r="E119" s="43" t="s">
        <v>106</v>
      </c>
      <c r="G119" s="44">
        <v>6973.29</v>
      </c>
      <c r="H119" s="44">
        <v>6973.29</v>
      </c>
      <c r="I119" s="38">
        <v>0</v>
      </c>
      <c r="K119" s="43" t="s">
        <v>48</v>
      </c>
    </row>
    <row r="120" spans="1:11" hidden="1" x14ac:dyDescent="0.25">
      <c r="A120" s="43" t="s">
        <v>323</v>
      </c>
      <c r="B120" s="43" t="s">
        <v>324</v>
      </c>
      <c r="E120" s="43" t="s">
        <v>56</v>
      </c>
      <c r="G120" s="44">
        <v>2935.1</v>
      </c>
      <c r="H120" s="44">
        <v>2935.1</v>
      </c>
      <c r="I120" s="38">
        <v>0</v>
      </c>
      <c r="K120" s="43" t="s">
        <v>48</v>
      </c>
    </row>
    <row r="121" spans="1:11" hidden="1" x14ac:dyDescent="0.25">
      <c r="A121" s="43" t="s">
        <v>325</v>
      </c>
      <c r="B121" s="43" t="s">
        <v>326</v>
      </c>
      <c r="E121" s="43" t="s">
        <v>121</v>
      </c>
      <c r="G121" s="38">
        <v>890</v>
      </c>
      <c r="H121" s="38">
        <v>890</v>
      </c>
      <c r="I121" s="38">
        <v>0</v>
      </c>
      <c r="K121" s="43" t="s">
        <v>48</v>
      </c>
    </row>
    <row r="122" spans="1:11" hidden="1" x14ac:dyDescent="0.25">
      <c r="A122" s="43" t="s">
        <v>327</v>
      </c>
      <c r="B122" s="43" t="s">
        <v>328</v>
      </c>
      <c r="E122" s="43" t="s">
        <v>106</v>
      </c>
      <c r="G122" s="38">
        <v>713.22</v>
      </c>
      <c r="H122" s="38">
        <v>713.22</v>
      </c>
      <c r="I122" s="38">
        <v>0</v>
      </c>
      <c r="K122" s="43" t="s">
        <v>48</v>
      </c>
    </row>
    <row r="123" spans="1:11" hidden="1" x14ac:dyDescent="0.25">
      <c r="A123" s="43" t="s">
        <v>329</v>
      </c>
      <c r="B123" s="43" t="s">
        <v>330</v>
      </c>
      <c r="E123" s="43" t="s">
        <v>106</v>
      </c>
      <c r="G123" s="38">
        <v>172.38</v>
      </c>
      <c r="H123" s="38">
        <v>172.38</v>
      </c>
      <c r="I123" s="38">
        <v>0</v>
      </c>
      <c r="K123" s="43" t="s">
        <v>48</v>
      </c>
    </row>
    <row r="124" spans="1:11" hidden="1" x14ac:dyDescent="0.25">
      <c r="A124" s="43" t="s">
        <v>331</v>
      </c>
      <c r="B124" s="43" t="s">
        <v>332</v>
      </c>
      <c r="E124" s="43" t="s">
        <v>56</v>
      </c>
      <c r="G124" s="38">
        <v>692.06</v>
      </c>
      <c r="H124" s="38">
        <v>692.06</v>
      </c>
      <c r="I124" s="38">
        <v>0</v>
      </c>
      <c r="K124" s="43" t="s">
        <v>48</v>
      </c>
    </row>
    <row r="125" spans="1:11" hidden="1" x14ac:dyDescent="0.25">
      <c r="A125" s="43" t="s">
        <v>333</v>
      </c>
      <c r="B125" s="43" t="s">
        <v>334</v>
      </c>
      <c r="E125" s="43" t="s">
        <v>191</v>
      </c>
      <c r="G125" s="38">
        <v>802.5</v>
      </c>
      <c r="H125" s="38">
        <v>802.5</v>
      </c>
      <c r="I125" s="38">
        <v>0</v>
      </c>
      <c r="K125" s="43" t="s">
        <v>48</v>
      </c>
    </row>
    <row r="126" spans="1:11" hidden="1" x14ac:dyDescent="0.25">
      <c r="A126" s="43" t="s">
        <v>335</v>
      </c>
      <c r="B126" s="43" t="s">
        <v>336</v>
      </c>
      <c r="E126" s="43" t="s">
        <v>106</v>
      </c>
      <c r="G126" s="44">
        <v>4402.28</v>
      </c>
      <c r="H126" s="44">
        <v>4402.28</v>
      </c>
      <c r="I126" s="38">
        <v>0</v>
      </c>
      <c r="K126" s="43" t="s">
        <v>48</v>
      </c>
    </row>
    <row r="127" spans="1:11" hidden="1" x14ac:dyDescent="0.25">
      <c r="A127" s="43" t="s">
        <v>337</v>
      </c>
      <c r="B127" s="43" t="s">
        <v>338</v>
      </c>
      <c r="E127" s="43" t="s">
        <v>121</v>
      </c>
      <c r="G127" s="38">
        <v>916.45</v>
      </c>
      <c r="H127" s="38">
        <v>916.45</v>
      </c>
      <c r="I127" s="38">
        <v>0</v>
      </c>
      <c r="K127" s="43" t="s">
        <v>48</v>
      </c>
    </row>
    <row r="128" spans="1:11" hidden="1" x14ac:dyDescent="0.25">
      <c r="A128" s="43" t="s">
        <v>339</v>
      </c>
      <c r="B128" s="43" t="s">
        <v>340</v>
      </c>
      <c r="E128" s="43" t="s">
        <v>56</v>
      </c>
      <c r="G128" s="44">
        <v>73682.509999999995</v>
      </c>
      <c r="H128" s="44">
        <v>73682.509999999995</v>
      </c>
      <c r="I128" s="38">
        <v>0</v>
      </c>
      <c r="K128" s="43" t="s">
        <v>48</v>
      </c>
    </row>
    <row r="129" spans="1:11" hidden="1" x14ac:dyDescent="0.25">
      <c r="A129" s="43" t="s">
        <v>341</v>
      </c>
      <c r="B129" s="43" t="s">
        <v>342</v>
      </c>
      <c r="E129" s="43" t="s">
        <v>56</v>
      </c>
      <c r="G129" s="38">
        <v>662.5</v>
      </c>
      <c r="H129" s="38">
        <v>662.5</v>
      </c>
      <c r="I129" s="38">
        <v>0</v>
      </c>
      <c r="K129" s="43" t="s">
        <v>48</v>
      </c>
    </row>
    <row r="130" spans="1:11" hidden="1" x14ac:dyDescent="0.25">
      <c r="A130" s="43" t="s">
        <v>343</v>
      </c>
      <c r="B130" s="43" t="s">
        <v>344</v>
      </c>
      <c r="E130" s="43" t="s">
        <v>275</v>
      </c>
      <c r="G130" s="38">
        <v>411</v>
      </c>
      <c r="H130" s="38">
        <v>411</v>
      </c>
      <c r="I130" s="38">
        <v>0</v>
      </c>
      <c r="K130" s="43" t="s">
        <v>48</v>
      </c>
    </row>
    <row r="131" spans="1:11" hidden="1" x14ac:dyDescent="0.25">
      <c r="A131" s="43" t="s">
        <v>345</v>
      </c>
      <c r="B131" s="43" t="s">
        <v>346</v>
      </c>
      <c r="E131" s="43" t="s">
        <v>347</v>
      </c>
      <c r="G131" s="38">
        <v>87</v>
      </c>
      <c r="H131" s="38">
        <v>87</v>
      </c>
      <c r="I131" s="38">
        <v>0</v>
      </c>
      <c r="K131" s="43" t="s">
        <v>48</v>
      </c>
    </row>
    <row r="132" spans="1:11" hidden="1" x14ac:dyDescent="0.25">
      <c r="A132" s="43" t="s">
        <v>348</v>
      </c>
      <c r="B132" s="43" t="s">
        <v>349</v>
      </c>
      <c r="E132" s="43" t="s">
        <v>350</v>
      </c>
      <c r="G132" s="38">
        <v>130</v>
      </c>
      <c r="H132" s="38">
        <v>130</v>
      </c>
      <c r="I132" s="38">
        <v>0</v>
      </c>
      <c r="K132" s="43" t="s">
        <v>48</v>
      </c>
    </row>
    <row r="133" spans="1:11" hidden="1" x14ac:dyDescent="0.25">
      <c r="A133" s="43" t="s">
        <v>351</v>
      </c>
      <c r="B133" s="43" t="s">
        <v>352</v>
      </c>
      <c r="E133" s="43" t="s">
        <v>56</v>
      </c>
      <c r="G133" s="38">
        <v>400</v>
      </c>
      <c r="H133" s="38">
        <v>400</v>
      </c>
      <c r="I133" s="38">
        <v>0</v>
      </c>
      <c r="K133" s="43" t="s">
        <v>48</v>
      </c>
    </row>
    <row r="134" spans="1:11" hidden="1" x14ac:dyDescent="0.25">
      <c r="A134" s="43" t="s">
        <v>353</v>
      </c>
      <c r="B134" s="43" t="s">
        <v>354</v>
      </c>
      <c r="E134" s="43" t="s">
        <v>56</v>
      </c>
      <c r="G134" s="44">
        <v>3785</v>
      </c>
      <c r="H134" s="44">
        <v>3785</v>
      </c>
      <c r="I134" s="38">
        <v>0</v>
      </c>
      <c r="K134" s="43" t="s">
        <v>48</v>
      </c>
    </row>
    <row r="135" spans="1:11" hidden="1" x14ac:dyDescent="0.25">
      <c r="A135" s="43" t="s">
        <v>355</v>
      </c>
      <c r="B135" s="43" t="s">
        <v>356</v>
      </c>
      <c r="E135" s="43" t="s">
        <v>56</v>
      </c>
      <c r="G135" s="38">
        <v>627.5</v>
      </c>
      <c r="H135" s="38">
        <v>627.5</v>
      </c>
      <c r="I135" s="38">
        <v>0</v>
      </c>
      <c r="K135" s="43" t="s">
        <v>48</v>
      </c>
    </row>
    <row r="136" spans="1:11" hidden="1" x14ac:dyDescent="0.25">
      <c r="A136" s="43" t="s">
        <v>357</v>
      </c>
      <c r="B136" s="43" t="s">
        <v>358</v>
      </c>
      <c r="E136" s="43" t="s">
        <v>56</v>
      </c>
      <c r="G136" s="38">
        <v>350</v>
      </c>
      <c r="H136" s="38">
        <v>350</v>
      </c>
      <c r="I136" s="38">
        <v>0</v>
      </c>
      <c r="K136" s="43" t="s">
        <v>48</v>
      </c>
    </row>
    <row r="137" spans="1:11" hidden="1" x14ac:dyDescent="0.25">
      <c r="A137" s="43" t="s">
        <v>359</v>
      </c>
      <c r="B137" s="43" t="s">
        <v>360</v>
      </c>
      <c r="E137" s="43" t="s">
        <v>361</v>
      </c>
      <c r="G137" s="44">
        <v>1500</v>
      </c>
      <c r="H137" s="44">
        <v>1500</v>
      </c>
      <c r="I137" s="38">
        <v>0</v>
      </c>
      <c r="K137" s="43" t="s">
        <v>48</v>
      </c>
    </row>
    <row r="138" spans="1:11" hidden="1" x14ac:dyDescent="0.25">
      <c r="A138" s="43" t="s">
        <v>362</v>
      </c>
      <c r="B138" s="43" t="s">
        <v>363</v>
      </c>
      <c r="E138" s="43" t="s">
        <v>56</v>
      </c>
      <c r="G138" s="44">
        <v>4932</v>
      </c>
      <c r="H138" s="44">
        <v>4932</v>
      </c>
      <c r="I138" s="38">
        <v>0</v>
      </c>
      <c r="K138" s="43" t="s">
        <v>48</v>
      </c>
    </row>
    <row r="139" spans="1:11" hidden="1" x14ac:dyDescent="0.25">
      <c r="A139" s="43" t="s">
        <v>364</v>
      </c>
      <c r="B139" s="43" t="s">
        <v>365</v>
      </c>
      <c r="E139" s="43" t="s">
        <v>56</v>
      </c>
      <c r="G139" s="44">
        <v>1329.04</v>
      </c>
      <c r="H139" s="44">
        <v>1329.04</v>
      </c>
      <c r="I139" s="38">
        <v>0</v>
      </c>
      <c r="K139" s="43" t="s">
        <v>48</v>
      </c>
    </row>
    <row r="140" spans="1:11" hidden="1" x14ac:dyDescent="0.25">
      <c r="A140" s="43" t="s">
        <v>366</v>
      </c>
      <c r="B140" s="43" t="s">
        <v>367</v>
      </c>
      <c r="E140" s="43" t="s">
        <v>56</v>
      </c>
      <c r="G140" s="44">
        <v>5890</v>
      </c>
      <c r="H140" s="44">
        <v>5890</v>
      </c>
      <c r="I140" s="38">
        <v>0</v>
      </c>
      <c r="K140" s="43" t="s">
        <v>48</v>
      </c>
    </row>
    <row r="141" spans="1:11" hidden="1" x14ac:dyDescent="0.25">
      <c r="A141" s="43" t="s">
        <v>368</v>
      </c>
      <c r="B141" s="43" t="s">
        <v>369</v>
      </c>
      <c r="E141" s="43" t="s">
        <v>56</v>
      </c>
      <c r="G141" s="44">
        <v>5000</v>
      </c>
      <c r="H141" s="44">
        <v>5000</v>
      </c>
      <c r="I141" s="38">
        <v>0</v>
      </c>
      <c r="K141" s="43" t="s">
        <v>48</v>
      </c>
    </row>
    <row r="142" spans="1:11" x14ac:dyDescent="0.25">
      <c r="A142" s="43" t="s">
        <v>447</v>
      </c>
      <c r="B142" s="43" t="s">
        <v>448</v>
      </c>
      <c r="E142" s="43" t="s">
        <v>56</v>
      </c>
      <c r="G142" s="38">
        <v>0</v>
      </c>
      <c r="H142" s="44">
        <v>7487.5</v>
      </c>
      <c r="I142" s="64">
        <v>-7487.5</v>
      </c>
      <c r="K142" s="43" t="s">
        <v>48</v>
      </c>
    </row>
    <row r="143" spans="1:11" hidden="1" x14ac:dyDescent="0.25">
      <c r="A143" s="43" t="s">
        <v>370</v>
      </c>
      <c r="B143" s="43" t="s">
        <v>371</v>
      </c>
      <c r="E143" s="43" t="s">
        <v>106</v>
      </c>
      <c r="G143" s="38">
        <v>37.270000000000003</v>
      </c>
      <c r="H143" s="38">
        <v>37.270000000000003</v>
      </c>
      <c r="I143" s="38">
        <v>0</v>
      </c>
      <c r="K143" s="43" t="s">
        <v>48</v>
      </c>
    </row>
    <row r="144" spans="1:11" hidden="1" x14ac:dyDescent="0.25">
      <c r="A144" s="43" t="s">
        <v>372</v>
      </c>
      <c r="B144" s="43" t="s">
        <v>373</v>
      </c>
      <c r="E144" s="43" t="s">
        <v>56</v>
      </c>
      <c r="G144" s="38">
        <v>138.32</v>
      </c>
      <c r="H144" s="38">
        <v>138.32</v>
      </c>
      <c r="I144" s="38">
        <v>0</v>
      </c>
      <c r="K144" s="43" t="s">
        <v>48</v>
      </c>
    </row>
    <row r="145" spans="1:11" x14ac:dyDescent="0.25">
      <c r="A145" s="43" t="s">
        <v>374</v>
      </c>
      <c r="B145" s="43" t="s">
        <v>375</v>
      </c>
      <c r="E145" s="43" t="s">
        <v>94</v>
      </c>
      <c r="G145" s="38">
        <v>151.13</v>
      </c>
      <c r="H145" s="38">
        <v>151.13999999999999</v>
      </c>
      <c r="I145" s="38">
        <v>-0.01</v>
      </c>
      <c r="K145" s="43" t="s">
        <v>48</v>
      </c>
    </row>
    <row r="146" spans="1:11" hidden="1" x14ac:dyDescent="0.25">
      <c r="A146" s="43" t="s">
        <v>376</v>
      </c>
      <c r="B146" s="43" t="s">
        <v>377</v>
      </c>
      <c r="E146" s="43" t="s">
        <v>118</v>
      </c>
      <c r="G146" s="44">
        <v>2521.96</v>
      </c>
      <c r="H146" s="44">
        <v>2521.96</v>
      </c>
      <c r="I146" s="38">
        <v>0</v>
      </c>
      <c r="K146" s="43" t="s">
        <v>48</v>
      </c>
    </row>
    <row r="147" spans="1:11" hidden="1" x14ac:dyDescent="0.25">
      <c r="A147" s="43" t="s">
        <v>449</v>
      </c>
      <c r="B147" s="43" t="s">
        <v>450</v>
      </c>
      <c r="E147" s="43" t="s">
        <v>56</v>
      </c>
      <c r="G147" s="38">
        <v>30</v>
      </c>
      <c r="H147" s="38">
        <v>30</v>
      </c>
      <c r="I147" s="38">
        <v>0</v>
      </c>
      <c r="K147" s="43" t="s">
        <v>48</v>
      </c>
    </row>
    <row r="148" spans="1:11" hidden="1" x14ac:dyDescent="0.25">
      <c r="A148" s="43" t="s">
        <v>378</v>
      </c>
      <c r="B148" s="43" t="s">
        <v>379</v>
      </c>
      <c r="E148" s="43" t="s">
        <v>56</v>
      </c>
      <c r="G148" s="38">
        <v>667.7</v>
      </c>
      <c r="H148" s="38">
        <v>667.7</v>
      </c>
      <c r="I148" s="38">
        <v>0</v>
      </c>
      <c r="K148" s="43" t="s">
        <v>48</v>
      </c>
    </row>
    <row r="149" spans="1:11" hidden="1" x14ac:dyDescent="0.25">
      <c r="A149" s="43" t="s">
        <v>380</v>
      </c>
      <c r="B149" s="43" t="s">
        <v>381</v>
      </c>
      <c r="E149" s="43" t="s">
        <v>56</v>
      </c>
      <c r="G149" s="44">
        <v>4375</v>
      </c>
      <c r="H149" s="44">
        <v>4375</v>
      </c>
      <c r="I149" s="38">
        <v>0</v>
      </c>
      <c r="K149" s="43" t="s">
        <v>48</v>
      </c>
    </row>
    <row r="150" spans="1:11" hidden="1" x14ac:dyDescent="0.25">
      <c r="A150" s="43" t="s">
        <v>382</v>
      </c>
      <c r="B150" s="43" t="s">
        <v>383</v>
      </c>
      <c r="E150" s="43" t="s">
        <v>56</v>
      </c>
      <c r="G150" s="38">
        <v>19</v>
      </c>
      <c r="H150" s="38">
        <v>19</v>
      </c>
      <c r="I150" s="38">
        <v>0</v>
      </c>
      <c r="K150" s="43" t="s">
        <v>48</v>
      </c>
    </row>
    <row r="151" spans="1:11" hidden="1" x14ac:dyDescent="0.25">
      <c r="A151" s="43" t="s">
        <v>384</v>
      </c>
      <c r="B151" s="43" t="s">
        <v>385</v>
      </c>
      <c r="E151" s="43" t="s">
        <v>56</v>
      </c>
      <c r="G151" s="44">
        <v>1197.18</v>
      </c>
      <c r="H151" s="44">
        <v>1197.18</v>
      </c>
      <c r="I151" s="38">
        <v>0</v>
      </c>
      <c r="K151" s="43" t="s">
        <v>48</v>
      </c>
    </row>
    <row r="152" spans="1:11" hidden="1" x14ac:dyDescent="0.25">
      <c r="A152" s="43" t="s">
        <v>386</v>
      </c>
      <c r="B152" s="43" t="s">
        <v>387</v>
      </c>
      <c r="E152" s="43" t="s">
        <v>56</v>
      </c>
      <c r="G152" s="38">
        <v>125</v>
      </c>
      <c r="H152" s="38">
        <v>125</v>
      </c>
      <c r="I152" s="38">
        <v>0</v>
      </c>
      <c r="K152" s="43" t="s">
        <v>48</v>
      </c>
    </row>
    <row r="153" spans="1:11" ht="13" x14ac:dyDescent="0.3">
      <c r="A153" s="47" t="s">
        <v>388</v>
      </c>
      <c r="G153" s="48">
        <v>904659.3</v>
      </c>
      <c r="H153" s="48">
        <v>952959.19</v>
      </c>
      <c r="I153" s="48">
        <v>-48299.89</v>
      </c>
    </row>
    <row r="156" spans="1:11" ht="13" x14ac:dyDescent="0.3">
      <c r="B156" s="68" t="s">
        <v>453</v>
      </c>
      <c r="C156" s="73" t="s">
        <v>454</v>
      </c>
      <c r="D156" s="68" t="s">
        <v>455</v>
      </c>
      <c r="E156" s="73" t="s">
        <v>482</v>
      </c>
      <c r="F156" s="68" t="s">
        <v>481</v>
      </c>
      <c r="G156" s="68"/>
      <c r="H156" s="68"/>
      <c r="I156" s="83" t="s">
        <v>484</v>
      </c>
    </row>
    <row r="157" spans="1:11" x14ac:dyDescent="0.25">
      <c r="B157" s="69" t="s">
        <v>64</v>
      </c>
      <c r="C157" s="74">
        <v>46173</v>
      </c>
      <c r="D157" s="74">
        <v>46188</v>
      </c>
      <c r="E157" s="77" t="s">
        <v>480</v>
      </c>
      <c r="F157" s="69" t="s">
        <v>479</v>
      </c>
      <c r="I157" s="84">
        <v>17070</v>
      </c>
    </row>
    <row r="158" spans="1:11" x14ac:dyDescent="0.25">
      <c r="B158" s="70" t="s">
        <v>64</v>
      </c>
      <c r="C158" s="74">
        <v>46173</v>
      </c>
      <c r="D158" s="74">
        <v>46188</v>
      </c>
      <c r="E158" s="78" t="s">
        <v>478</v>
      </c>
      <c r="F158" s="69" t="s">
        <v>477</v>
      </c>
      <c r="I158" s="84">
        <v>2006.94</v>
      </c>
    </row>
    <row r="159" spans="1:11" x14ac:dyDescent="0.25">
      <c r="B159" s="70" t="s">
        <v>64</v>
      </c>
      <c r="C159" s="74">
        <v>46173</v>
      </c>
      <c r="D159" s="74">
        <v>46188</v>
      </c>
      <c r="E159" s="78" t="s">
        <v>476</v>
      </c>
      <c r="F159" s="69" t="s">
        <v>475</v>
      </c>
      <c r="I159" s="84">
        <v>1250</v>
      </c>
    </row>
    <row r="160" spans="1:11" x14ac:dyDescent="0.25">
      <c r="B160" s="70" t="s">
        <v>64</v>
      </c>
      <c r="C160" s="74">
        <v>46173</v>
      </c>
      <c r="D160" s="74">
        <v>46188</v>
      </c>
      <c r="E160" s="78" t="s">
        <v>474</v>
      </c>
      <c r="F160" s="69" t="s">
        <v>473</v>
      </c>
      <c r="I160" s="84">
        <v>1336.5</v>
      </c>
    </row>
    <row r="161" spans="2:9" x14ac:dyDescent="0.25">
      <c r="B161" s="69" t="s">
        <v>239</v>
      </c>
      <c r="C161" s="74">
        <v>46184</v>
      </c>
      <c r="D161" s="74">
        <v>46219</v>
      </c>
      <c r="E161" s="78" t="s">
        <v>472</v>
      </c>
      <c r="F161" s="69" t="s">
        <v>471</v>
      </c>
      <c r="I161" s="84">
        <v>1118.53</v>
      </c>
    </row>
    <row r="162" spans="2:9" x14ac:dyDescent="0.25">
      <c r="B162" s="71" t="s">
        <v>271</v>
      </c>
      <c r="C162" s="75">
        <v>46176</v>
      </c>
      <c r="D162" s="75">
        <v>46177</v>
      </c>
      <c r="E162" s="80" t="s">
        <v>470</v>
      </c>
      <c r="F162" s="79" t="s">
        <v>469</v>
      </c>
      <c r="I162" s="85">
        <v>7937.5</v>
      </c>
    </row>
    <row r="163" spans="2:9" x14ac:dyDescent="0.25">
      <c r="B163" s="69" t="s">
        <v>431</v>
      </c>
      <c r="C163" s="74">
        <v>46161</v>
      </c>
      <c r="D163" s="74">
        <v>46191</v>
      </c>
      <c r="E163" s="78">
        <v>168379</v>
      </c>
      <c r="F163" s="69" t="s">
        <v>468</v>
      </c>
      <c r="I163" s="84">
        <v>3524.89</v>
      </c>
    </row>
    <row r="164" spans="2:9" x14ac:dyDescent="0.25">
      <c r="B164" s="70" t="s">
        <v>244</v>
      </c>
      <c r="C164" s="74">
        <v>46173</v>
      </c>
      <c r="D164" s="74">
        <v>46198</v>
      </c>
      <c r="E164" s="78" t="s">
        <v>467</v>
      </c>
      <c r="F164" s="69" t="s">
        <v>466</v>
      </c>
      <c r="I164" s="84">
        <v>9947.74</v>
      </c>
    </row>
    <row r="165" spans="2:9" x14ac:dyDescent="0.25">
      <c r="B165" s="69" t="s">
        <v>64</v>
      </c>
      <c r="C165" s="74">
        <v>46173</v>
      </c>
      <c r="D165" s="74">
        <v>46188</v>
      </c>
      <c r="E165" s="77" t="s">
        <v>465</v>
      </c>
      <c r="F165" s="69" t="s">
        <v>464</v>
      </c>
      <c r="I165" s="84">
        <v>2722.4</v>
      </c>
    </row>
    <row r="166" spans="2:9" x14ac:dyDescent="0.25">
      <c r="B166" s="69" t="s">
        <v>101</v>
      </c>
      <c r="C166" s="74">
        <v>46183</v>
      </c>
      <c r="D166" s="74">
        <v>46200</v>
      </c>
      <c r="E166" s="78" t="s">
        <v>463</v>
      </c>
      <c r="F166" s="69" t="s">
        <v>462</v>
      </c>
      <c r="I166" s="84">
        <v>425</v>
      </c>
    </row>
    <row r="167" spans="2:9" x14ac:dyDescent="0.25">
      <c r="B167" s="70" t="s">
        <v>101</v>
      </c>
      <c r="C167" s="74">
        <v>46185</v>
      </c>
      <c r="D167" s="74">
        <v>46200</v>
      </c>
      <c r="E167" s="78" t="s">
        <v>461</v>
      </c>
      <c r="F167" s="69" t="s">
        <v>460</v>
      </c>
      <c r="I167" s="84">
        <v>212.5</v>
      </c>
    </row>
    <row r="168" spans="2:9" x14ac:dyDescent="0.25">
      <c r="B168" s="69" t="s">
        <v>448</v>
      </c>
      <c r="C168" s="74">
        <v>46141</v>
      </c>
      <c r="D168" s="74">
        <v>46148</v>
      </c>
      <c r="E168" s="77" t="s">
        <v>459</v>
      </c>
      <c r="F168" s="69" t="s">
        <v>458</v>
      </c>
      <c r="I168" s="84">
        <v>2000</v>
      </c>
    </row>
    <row r="169" spans="2:9" x14ac:dyDescent="0.25">
      <c r="B169" s="69" t="s">
        <v>448</v>
      </c>
      <c r="C169" s="74">
        <v>46181</v>
      </c>
      <c r="D169" s="74">
        <v>46188</v>
      </c>
      <c r="E169" s="77" t="s">
        <v>457</v>
      </c>
      <c r="F169" s="69" t="s">
        <v>456</v>
      </c>
      <c r="I169" s="84">
        <v>5487.5</v>
      </c>
    </row>
    <row r="170" spans="2:9" ht="13" x14ac:dyDescent="0.3">
      <c r="B170" s="72"/>
      <c r="C170" s="76"/>
      <c r="D170" s="76"/>
      <c r="E170" s="81"/>
      <c r="F170" s="82" t="s">
        <v>483</v>
      </c>
      <c r="G170" s="87"/>
      <c r="H170" s="87"/>
      <c r="I170" s="86">
        <f>SUM(I157:I169)</f>
        <v>55039.5</v>
      </c>
    </row>
  </sheetData>
  <autoFilter ref="A5:X153" xr:uid="{DA4BF96B-8738-4A4B-A97A-77AAF74376F4}">
    <filterColumn colId="8">
      <filters>
        <filter val="-0,01"/>
        <filter val="-1 118,53"/>
        <filter val="-1,19"/>
        <filter val="2 493,75"/>
        <filter val="-24 385,84"/>
        <filter val="-3 524,89"/>
        <filter val="4 814,06"/>
        <filter val="-41,03"/>
        <filter val="-462,5"/>
        <filter val="-48 299,89"/>
        <filter val="-63,46"/>
        <filter val="-637,5"/>
        <filter val="-7 487,50"/>
        <filter val="-7 937,50"/>
        <filter val="-9 947,74"/>
      </filters>
    </filterColumn>
  </autoFilter>
  <pageMargins left="0.75" right="0.75" top="1" bottom="1" header="0.5" footer="0.5"/>
  <headerFooter alignWithMargins="0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B5DCC71-91BA-466A-866E-D785DDEDA7F0}">
  <dimension ref="A1:X20"/>
  <sheetViews>
    <sheetView workbookViewId="0">
      <selection activeCell="I9" sqref="I9:I10"/>
    </sheetView>
  </sheetViews>
  <sheetFormatPr defaultColWidth="9.1796875" defaultRowHeight="12.5" x14ac:dyDescent="0.25"/>
  <cols>
    <col min="1" max="7" width="9.1796875" style="38"/>
    <col min="8" max="8" width="10.7265625" style="38" bestFit="1" customWidth="1"/>
    <col min="9" max="9" width="11.81640625" style="38" customWidth="1"/>
    <col min="10" max="263" width="9.1796875" style="38"/>
    <col min="264" max="264" width="10.7265625" style="38" bestFit="1" customWidth="1"/>
    <col min="265" max="265" width="11.81640625" style="38" customWidth="1"/>
    <col min="266" max="519" width="9.1796875" style="38"/>
    <col min="520" max="520" width="10.7265625" style="38" bestFit="1" customWidth="1"/>
    <col min="521" max="521" width="11.81640625" style="38" customWidth="1"/>
    <col min="522" max="775" width="9.1796875" style="38"/>
    <col min="776" max="776" width="10.7265625" style="38" bestFit="1" customWidth="1"/>
    <col min="777" max="777" width="11.81640625" style="38" customWidth="1"/>
    <col min="778" max="1031" width="9.1796875" style="38"/>
    <col min="1032" max="1032" width="10.7265625" style="38" bestFit="1" customWidth="1"/>
    <col min="1033" max="1033" width="11.81640625" style="38" customWidth="1"/>
    <col min="1034" max="1287" width="9.1796875" style="38"/>
    <col min="1288" max="1288" width="10.7265625" style="38" bestFit="1" customWidth="1"/>
    <col min="1289" max="1289" width="11.81640625" style="38" customWidth="1"/>
    <col min="1290" max="1543" width="9.1796875" style="38"/>
    <col min="1544" max="1544" width="10.7265625" style="38" bestFit="1" customWidth="1"/>
    <col min="1545" max="1545" width="11.81640625" style="38" customWidth="1"/>
    <col min="1546" max="1799" width="9.1796875" style="38"/>
    <col min="1800" max="1800" width="10.7265625" style="38" bestFit="1" customWidth="1"/>
    <col min="1801" max="1801" width="11.81640625" style="38" customWidth="1"/>
    <col min="1802" max="2055" width="9.1796875" style="38"/>
    <col min="2056" max="2056" width="10.7265625" style="38" bestFit="1" customWidth="1"/>
    <col min="2057" max="2057" width="11.81640625" style="38" customWidth="1"/>
    <col min="2058" max="2311" width="9.1796875" style="38"/>
    <col min="2312" max="2312" width="10.7265625" style="38" bestFit="1" customWidth="1"/>
    <col min="2313" max="2313" width="11.81640625" style="38" customWidth="1"/>
    <col min="2314" max="2567" width="9.1796875" style="38"/>
    <col min="2568" max="2568" width="10.7265625" style="38" bestFit="1" customWidth="1"/>
    <col min="2569" max="2569" width="11.81640625" style="38" customWidth="1"/>
    <col min="2570" max="2823" width="9.1796875" style="38"/>
    <col min="2824" max="2824" width="10.7265625" style="38" bestFit="1" customWidth="1"/>
    <col min="2825" max="2825" width="11.81640625" style="38" customWidth="1"/>
    <col min="2826" max="3079" width="9.1796875" style="38"/>
    <col min="3080" max="3080" width="10.7265625" style="38" bestFit="1" customWidth="1"/>
    <col min="3081" max="3081" width="11.81640625" style="38" customWidth="1"/>
    <col min="3082" max="3335" width="9.1796875" style="38"/>
    <col min="3336" max="3336" width="10.7265625" style="38" bestFit="1" customWidth="1"/>
    <col min="3337" max="3337" width="11.81640625" style="38" customWidth="1"/>
    <col min="3338" max="3591" width="9.1796875" style="38"/>
    <col min="3592" max="3592" width="10.7265625" style="38" bestFit="1" customWidth="1"/>
    <col min="3593" max="3593" width="11.81640625" style="38" customWidth="1"/>
    <col min="3594" max="3847" width="9.1796875" style="38"/>
    <col min="3848" max="3848" width="10.7265625" style="38" bestFit="1" customWidth="1"/>
    <col min="3849" max="3849" width="11.81640625" style="38" customWidth="1"/>
    <col min="3850" max="4103" width="9.1796875" style="38"/>
    <col min="4104" max="4104" width="10.7265625" style="38" bestFit="1" customWidth="1"/>
    <col min="4105" max="4105" width="11.81640625" style="38" customWidth="1"/>
    <col min="4106" max="4359" width="9.1796875" style="38"/>
    <col min="4360" max="4360" width="10.7265625" style="38" bestFit="1" customWidth="1"/>
    <col min="4361" max="4361" width="11.81640625" style="38" customWidth="1"/>
    <col min="4362" max="4615" width="9.1796875" style="38"/>
    <col min="4616" max="4616" width="10.7265625" style="38" bestFit="1" customWidth="1"/>
    <col min="4617" max="4617" width="11.81640625" style="38" customWidth="1"/>
    <col min="4618" max="4871" width="9.1796875" style="38"/>
    <col min="4872" max="4872" width="10.7265625" style="38" bestFit="1" customWidth="1"/>
    <col min="4873" max="4873" width="11.81640625" style="38" customWidth="1"/>
    <col min="4874" max="5127" width="9.1796875" style="38"/>
    <col min="5128" max="5128" width="10.7265625" style="38" bestFit="1" customWidth="1"/>
    <col min="5129" max="5129" width="11.81640625" style="38" customWidth="1"/>
    <col min="5130" max="5383" width="9.1796875" style="38"/>
    <col min="5384" max="5384" width="10.7265625" style="38" bestFit="1" customWidth="1"/>
    <col min="5385" max="5385" width="11.81640625" style="38" customWidth="1"/>
    <col min="5386" max="5639" width="9.1796875" style="38"/>
    <col min="5640" max="5640" width="10.7265625" style="38" bestFit="1" customWidth="1"/>
    <col min="5641" max="5641" width="11.81640625" style="38" customWidth="1"/>
    <col min="5642" max="5895" width="9.1796875" style="38"/>
    <col min="5896" max="5896" width="10.7265625" style="38" bestFit="1" customWidth="1"/>
    <col min="5897" max="5897" width="11.81640625" style="38" customWidth="1"/>
    <col min="5898" max="6151" width="9.1796875" style="38"/>
    <col min="6152" max="6152" width="10.7265625" style="38" bestFit="1" customWidth="1"/>
    <col min="6153" max="6153" width="11.81640625" style="38" customWidth="1"/>
    <col min="6154" max="6407" width="9.1796875" style="38"/>
    <col min="6408" max="6408" width="10.7265625" style="38" bestFit="1" customWidth="1"/>
    <col min="6409" max="6409" width="11.81640625" style="38" customWidth="1"/>
    <col min="6410" max="6663" width="9.1796875" style="38"/>
    <col min="6664" max="6664" width="10.7265625" style="38" bestFit="1" customWidth="1"/>
    <col min="6665" max="6665" width="11.81640625" style="38" customWidth="1"/>
    <col min="6666" max="6919" width="9.1796875" style="38"/>
    <col min="6920" max="6920" width="10.7265625" style="38" bestFit="1" customWidth="1"/>
    <col min="6921" max="6921" width="11.81640625" style="38" customWidth="1"/>
    <col min="6922" max="7175" width="9.1796875" style="38"/>
    <col min="7176" max="7176" width="10.7265625" style="38" bestFit="1" customWidth="1"/>
    <col min="7177" max="7177" width="11.81640625" style="38" customWidth="1"/>
    <col min="7178" max="7431" width="9.1796875" style="38"/>
    <col min="7432" max="7432" width="10.7265625" style="38" bestFit="1" customWidth="1"/>
    <col min="7433" max="7433" width="11.81640625" style="38" customWidth="1"/>
    <col min="7434" max="7687" width="9.1796875" style="38"/>
    <col min="7688" max="7688" width="10.7265625" style="38" bestFit="1" customWidth="1"/>
    <col min="7689" max="7689" width="11.81640625" style="38" customWidth="1"/>
    <col min="7690" max="7943" width="9.1796875" style="38"/>
    <col min="7944" max="7944" width="10.7265625" style="38" bestFit="1" customWidth="1"/>
    <col min="7945" max="7945" width="11.81640625" style="38" customWidth="1"/>
    <col min="7946" max="8199" width="9.1796875" style="38"/>
    <col min="8200" max="8200" width="10.7265625" style="38" bestFit="1" customWidth="1"/>
    <col min="8201" max="8201" width="11.81640625" style="38" customWidth="1"/>
    <col min="8202" max="8455" width="9.1796875" style="38"/>
    <col min="8456" max="8456" width="10.7265625" style="38" bestFit="1" customWidth="1"/>
    <col min="8457" max="8457" width="11.81640625" style="38" customWidth="1"/>
    <col min="8458" max="8711" width="9.1796875" style="38"/>
    <col min="8712" max="8712" width="10.7265625" style="38" bestFit="1" customWidth="1"/>
    <col min="8713" max="8713" width="11.81640625" style="38" customWidth="1"/>
    <col min="8714" max="8967" width="9.1796875" style="38"/>
    <col min="8968" max="8968" width="10.7265625" style="38" bestFit="1" customWidth="1"/>
    <col min="8969" max="8969" width="11.81640625" style="38" customWidth="1"/>
    <col min="8970" max="9223" width="9.1796875" style="38"/>
    <col min="9224" max="9224" width="10.7265625" style="38" bestFit="1" customWidth="1"/>
    <col min="9225" max="9225" width="11.81640625" style="38" customWidth="1"/>
    <col min="9226" max="9479" width="9.1796875" style="38"/>
    <col min="9480" max="9480" width="10.7265625" style="38" bestFit="1" customWidth="1"/>
    <col min="9481" max="9481" width="11.81640625" style="38" customWidth="1"/>
    <col min="9482" max="9735" width="9.1796875" style="38"/>
    <col min="9736" max="9736" width="10.7265625" style="38" bestFit="1" customWidth="1"/>
    <col min="9737" max="9737" width="11.81640625" style="38" customWidth="1"/>
    <col min="9738" max="9991" width="9.1796875" style="38"/>
    <col min="9992" max="9992" width="10.7265625" style="38" bestFit="1" customWidth="1"/>
    <col min="9993" max="9993" width="11.81640625" style="38" customWidth="1"/>
    <col min="9994" max="10247" width="9.1796875" style="38"/>
    <col min="10248" max="10248" width="10.7265625" style="38" bestFit="1" customWidth="1"/>
    <col min="10249" max="10249" width="11.81640625" style="38" customWidth="1"/>
    <col min="10250" max="10503" width="9.1796875" style="38"/>
    <col min="10504" max="10504" width="10.7265625" style="38" bestFit="1" customWidth="1"/>
    <col min="10505" max="10505" width="11.81640625" style="38" customWidth="1"/>
    <col min="10506" max="10759" width="9.1796875" style="38"/>
    <col min="10760" max="10760" width="10.7265625" style="38" bestFit="1" customWidth="1"/>
    <col min="10761" max="10761" width="11.81640625" style="38" customWidth="1"/>
    <col min="10762" max="11015" width="9.1796875" style="38"/>
    <col min="11016" max="11016" width="10.7265625" style="38" bestFit="1" customWidth="1"/>
    <col min="11017" max="11017" width="11.81640625" style="38" customWidth="1"/>
    <col min="11018" max="11271" width="9.1796875" style="38"/>
    <col min="11272" max="11272" width="10.7265625" style="38" bestFit="1" customWidth="1"/>
    <col min="11273" max="11273" width="11.81640625" style="38" customWidth="1"/>
    <col min="11274" max="11527" width="9.1796875" style="38"/>
    <col min="11528" max="11528" width="10.7265625" style="38" bestFit="1" customWidth="1"/>
    <col min="11529" max="11529" width="11.81640625" style="38" customWidth="1"/>
    <col min="11530" max="11783" width="9.1796875" style="38"/>
    <col min="11784" max="11784" width="10.7265625" style="38" bestFit="1" customWidth="1"/>
    <col min="11785" max="11785" width="11.81640625" style="38" customWidth="1"/>
    <col min="11786" max="12039" width="9.1796875" style="38"/>
    <col min="12040" max="12040" width="10.7265625" style="38" bestFit="1" customWidth="1"/>
    <col min="12041" max="12041" width="11.81640625" style="38" customWidth="1"/>
    <col min="12042" max="12295" width="9.1796875" style="38"/>
    <col min="12296" max="12296" width="10.7265625" style="38" bestFit="1" customWidth="1"/>
    <col min="12297" max="12297" width="11.81640625" style="38" customWidth="1"/>
    <col min="12298" max="12551" width="9.1796875" style="38"/>
    <col min="12552" max="12552" width="10.7265625" style="38" bestFit="1" customWidth="1"/>
    <col min="12553" max="12553" width="11.81640625" style="38" customWidth="1"/>
    <col min="12554" max="12807" width="9.1796875" style="38"/>
    <col min="12808" max="12808" width="10.7265625" style="38" bestFit="1" customWidth="1"/>
    <col min="12809" max="12809" width="11.81640625" style="38" customWidth="1"/>
    <col min="12810" max="13063" width="9.1796875" style="38"/>
    <col min="13064" max="13064" width="10.7265625" style="38" bestFit="1" customWidth="1"/>
    <col min="13065" max="13065" width="11.81640625" style="38" customWidth="1"/>
    <col min="13066" max="13319" width="9.1796875" style="38"/>
    <col min="13320" max="13320" width="10.7265625" style="38" bestFit="1" customWidth="1"/>
    <col min="13321" max="13321" width="11.81640625" style="38" customWidth="1"/>
    <col min="13322" max="13575" width="9.1796875" style="38"/>
    <col min="13576" max="13576" width="10.7265625" style="38" bestFit="1" customWidth="1"/>
    <col min="13577" max="13577" width="11.81640625" style="38" customWidth="1"/>
    <col min="13578" max="13831" width="9.1796875" style="38"/>
    <col min="13832" max="13832" width="10.7265625" style="38" bestFit="1" customWidth="1"/>
    <col min="13833" max="13833" width="11.81640625" style="38" customWidth="1"/>
    <col min="13834" max="14087" width="9.1796875" style="38"/>
    <col min="14088" max="14088" width="10.7265625" style="38" bestFit="1" customWidth="1"/>
    <col min="14089" max="14089" width="11.81640625" style="38" customWidth="1"/>
    <col min="14090" max="14343" width="9.1796875" style="38"/>
    <col min="14344" max="14344" width="10.7265625" style="38" bestFit="1" customWidth="1"/>
    <col min="14345" max="14345" width="11.81640625" style="38" customWidth="1"/>
    <col min="14346" max="14599" width="9.1796875" style="38"/>
    <col min="14600" max="14600" width="10.7265625" style="38" bestFit="1" customWidth="1"/>
    <col min="14601" max="14601" width="11.81640625" style="38" customWidth="1"/>
    <col min="14602" max="14855" width="9.1796875" style="38"/>
    <col min="14856" max="14856" width="10.7265625" style="38" bestFit="1" customWidth="1"/>
    <col min="14857" max="14857" width="11.81640625" style="38" customWidth="1"/>
    <col min="14858" max="15111" width="9.1796875" style="38"/>
    <col min="15112" max="15112" width="10.7265625" style="38" bestFit="1" customWidth="1"/>
    <col min="15113" max="15113" width="11.81640625" style="38" customWidth="1"/>
    <col min="15114" max="15367" width="9.1796875" style="38"/>
    <col min="15368" max="15368" width="10.7265625" style="38" bestFit="1" customWidth="1"/>
    <col min="15369" max="15369" width="11.81640625" style="38" customWidth="1"/>
    <col min="15370" max="15623" width="9.1796875" style="38"/>
    <col min="15624" max="15624" width="10.7265625" style="38" bestFit="1" customWidth="1"/>
    <col min="15625" max="15625" width="11.81640625" style="38" customWidth="1"/>
    <col min="15626" max="15879" width="9.1796875" style="38"/>
    <col min="15880" max="15880" width="10.7265625" style="38" bestFit="1" customWidth="1"/>
    <col min="15881" max="15881" width="11.81640625" style="38" customWidth="1"/>
    <col min="15882" max="16135" width="9.1796875" style="38"/>
    <col min="16136" max="16136" width="10.7265625" style="38" bestFit="1" customWidth="1"/>
    <col min="16137" max="16137" width="11.81640625" style="38" customWidth="1"/>
    <col min="16138" max="16384" width="9.1796875" style="38"/>
  </cols>
  <sheetData>
    <row r="1" spans="1:24" x14ac:dyDescent="0.25">
      <c r="A1" s="37" t="s">
        <v>42</v>
      </c>
    </row>
    <row r="2" spans="1:24" ht="18" customHeight="1" x14ac:dyDescent="0.4">
      <c r="B2" s="39" t="s">
        <v>43</v>
      </c>
      <c r="C2" s="39" t="s">
        <v>390</v>
      </c>
      <c r="D2" s="39" t="s">
        <v>27</v>
      </c>
    </row>
    <row r="4" spans="1:24" x14ac:dyDescent="0.25">
      <c r="A4" s="37" t="s">
        <v>46</v>
      </c>
      <c r="B4" s="40">
        <v>46023</v>
      </c>
      <c r="C4" s="37" t="s">
        <v>47</v>
      </c>
      <c r="D4" s="40">
        <v>46173</v>
      </c>
    </row>
    <row r="5" spans="1:24" x14ac:dyDescent="0.25">
      <c r="A5" s="37" t="s">
        <v>48</v>
      </c>
    </row>
    <row r="7" spans="1:24" x14ac:dyDescent="0.25">
      <c r="A7" s="41" t="s">
        <v>49</v>
      </c>
      <c r="E7" s="41" t="s">
        <v>50</v>
      </c>
      <c r="G7" s="37" t="s">
        <v>51</v>
      </c>
      <c r="H7" s="37" t="s">
        <v>52</v>
      </c>
      <c r="I7" s="37" t="s">
        <v>53</v>
      </c>
      <c r="X7" s="42"/>
    </row>
    <row r="8" spans="1:24" x14ac:dyDescent="0.25">
      <c r="A8" s="43" t="s">
        <v>393</v>
      </c>
      <c r="B8" s="43" t="s">
        <v>394</v>
      </c>
      <c r="E8" s="43"/>
      <c r="G8" s="38">
        <v>0</v>
      </c>
      <c r="H8" s="44">
        <v>4868.8</v>
      </c>
      <c r="I8" s="44">
        <v>-4868.8</v>
      </c>
      <c r="K8" s="43" t="s">
        <v>48</v>
      </c>
    </row>
    <row r="9" spans="1:24" x14ac:dyDescent="0.25">
      <c r="A9" s="43" t="s">
        <v>391</v>
      </c>
      <c r="B9" s="43" t="s">
        <v>392</v>
      </c>
      <c r="G9" s="38">
        <v>0</v>
      </c>
      <c r="H9" s="51">
        <v>141073.23000000001</v>
      </c>
      <c r="I9" s="51">
        <f>-H9</f>
        <v>-141073.23000000001</v>
      </c>
      <c r="K9" s="38" t="s">
        <v>395</v>
      </c>
    </row>
    <row r="10" spans="1:24" x14ac:dyDescent="0.25">
      <c r="A10" s="45" t="s">
        <v>391</v>
      </c>
      <c r="B10" s="45" t="s">
        <v>392</v>
      </c>
      <c r="C10" s="46"/>
      <c r="D10" s="46"/>
      <c r="E10" s="46"/>
      <c r="F10" s="46"/>
      <c r="G10" s="46">
        <v>0</v>
      </c>
      <c r="H10" s="52">
        <f>-105750-155488.27</f>
        <v>-261238.27</v>
      </c>
      <c r="I10" s="53">
        <f>-H10</f>
        <v>261238.27</v>
      </c>
      <c r="J10" s="54" t="s">
        <v>61</v>
      </c>
    </row>
    <row r="11" spans="1:24" ht="13" x14ac:dyDescent="0.3">
      <c r="I11" s="55">
        <f>SUM(I8:I10)</f>
        <v>115296.23999999999</v>
      </c>
    </row>
    <row r="16" spans="1:24" ht="14.5" x14ac:dyDescent="0.25">
      <c r="H16" s="56" t="s">
        <v>396</v>
      </c>
    </row>
    <row r="17" spans="8:8" ht="14.5" x14ac:dyDescent="0.25">
      <c r="H17" s="56" t="s">
        <v>397</v>
      </c>
    </row>
    <row r="18" spans="8:8" ht="14.5" x14ac:dyDescent="0.25">
      <c r="H18" s="56" t="s">
        <v>398</v>
      </c>
    </row>
    <row r="19" spans="8:8" ht="14.5" x14ac:dyDescent="0.25">
      <c r="H19" s="56" t="s">
        <v>399</v>
      </c>
    </row>
    <row r="20" spans="8:8" ht="14.5" x14ac:dyDescent="0.25">
      <c r="H20" s="56"/>
    </row>
  </sheetData>
  <pageMargins left="0.75" right="0.75" top="1" bottom="1" header="0.5" footer="0.5"/>
  <pageSetup paperSize="9" orientation="portrait" r:id="rId1"/>
  <headerFooter alignWithMargins="0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9094367-1835-4CD2-88D7-A38145959FD3}">
  <dimension ref="A1:B9"/>
  <sheetViews>
    <sheetView workbookViewId="0">
      <selection activeCell="A16" sqref="A16"/>
    </sheetView>
  </sheetViews>
  <sheetFormatPr defaultRowHeight="14.5" x14ac:dyDescent="0.35"/>
  <cols>
    <col min="1" max="1" width="43" bestFit="1" customWidth="1"/>
    <col min="2" max="2" width="13.54296875" customWidth="1"/>
  </cols>
  <sheetData>
    <row r="1" spans="1:2" x14ac:dyDescent="0.35">
      <c r="A1" s="22" t="s">
        <v>68</v>
      </c>
      <c r="B1" s="23"/>
    </row>
    <row r="2" spans="1:2" x14ac:dyDescent="0.35">
      <c r="A2" t="s">
        <v>69</v>
      </c>
      <c r="B2" s="23">
        <v>46173</v>
      </c>
    </row>
    <row r="3" spans="1:2" x14ac:dyDescent="0.35">
      <c r="A3" s="22" t="s">
        <v>70</v>
      </c>
      <c r="B3" s="24">
        <f>SUM(B4:B9)</f>
        <v>1623607.2993957181</v>
      </c>
    </row>
    <row r="4" spans="1:2" x14ac:dyDescent="0.35">
      <c r="A4" s="25" t="s">
        <v>71</v>
      </c>
      <c r="B4" s="26"/>
    </row>
    <row r="5" spans="1:2" x14ac:dyDescent="0.35">
      <c r="A5" s="27" t="s">
        <v>72</v>
      </c>
      <c r="B5" s="28">
        <v>1207147.31</v>
      </c>
    </row>
    <row r="6" spans="1:2" x14ac:dyDescent="0.35">
      <c r="A6" s="27" t="s">
        <v>73</v>
      </c>
      <c r="B6" s="28">
        <v>57287.09</v>
      </c>
    </row>
    <row r="7" spans="1:2" x14ac:dyDescent="0.35">
      <c r="A7" s="27" t="s">
        <v>74</v>
      </c>
      <c r="B7" s="28">
        <v>223131.42601886886</v>
      </c>
    </row>
    <row r="8" spans="1:2" x14ac:dyDescent="0.35">
      <c r="A8" s="27" t="s">
        <v>75</v>
      </c>
      <c r="B8" s="28">
        <v>20329.193728493148</v>
      </c>
    </row>
    <row r="9" spans="1:2" x14ac:dyDescent="0.35">
      <c r="A9" s="27" t="s">
        <v>76</v>
      </c>
      <c r="B9" s="28">
        <v>115712.27964835617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497AE32-7B85-4872-8729-70A8880284B3}">
  <dimension ref="A1:B5"/>
  <sheetViews>
    <sheetView workbookViewId="0">
      <selection activeCell="B3" sqref="B3:B5"/>
    </sheetView>
  </sheetViews>
  <sheetFormatPr defaultRowHeight="14.5" x14ac:dyDescent="0.35"/>
  <cols>
    <col min="1" max="1" width="43" bestFit="1" customWidth="1"/>
    <col min="2" max="2" width="11.26953125" bestFit="1" customWidth="1"/>
  </cols>
  <sheetData>
    <row r="1" spans="1:2" x14ac:dyDescent="0.35">
      <c r="A1" s="22" t="s">
        <v>77</v>
      </c>
      <c r="B1" s="23"/>
    </row>
    <row r="2" spans="1:2" x14ac:dyDescent="0.35">
      <c r="A2" t="s">
        <v>69</v>
      </c>
      <c r="B2" s="23">
        <v>46173</v>
      </c>
    </row>
    <row r="3" spans="1:2" x14ac:dyDescent="0.35">
      <c r="A3" s="22" t="s">
        <v>70</v>
      </c>
      <c r="B3" s="24">
        <f>SUM(B4:B6)</f>
        <v>760978.55</v>
      </c>
    </row>
    <row r="4" spans="1:2" x14ac:dyDescent="0.35">
      <c r="A4" s="25" t="s">
        <v>78</v>
      </c>
      <c r="B4" s="26">
        <v>757759.95</v>
      </c>
    </row>
    <row r="5" spans="1:2" x14ac:dyDescent="0.35">
      <c r="A5" s="25" t="s">
        <v>74</v>
      </c>
      <c r="B5" s="26">
        <v>3218.6000000000931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B014340-221A-4C7C-8DB9-3AE5BB41C010}">
  <dimension ref="A1:B7"/>
  <sheetViews>
    <sheetView workbookViewId="0">
      <selection activeCell="F16" sqref="F16"/>
    </sheetView>
  </sheetViews>
  <sheetFormatPr defaultRowHeight="14.5" x14ac:dyDescent="0.35"/>
  <cols>
    <col min="1" max="1" width="43" bestFit="1" customWidth="1"/>
    <col min="2" max="2" width="11.26953125" bestFit="1" customWidth="1"/>
  </cols>
  <sheetData>
    <row r="1" spans="1:2" x14ac:dyDescent="0.35">
      <c r="A1" s="22" t="s">
        <v>79</v>
      </c>
      <c r="B1" s="23"/>
    </row>
    <row r="2" spans="1:2" x14ac:dyDescent="0.35">
      <c r="A2" t="s">
        <v>69</v>
      </c>
      <c r="B2" s="23">
        <v>46173</v>
      </c>
    </row>
    <row r="3" spans="1:2" x14ac:dyDescent="0.35">
      <c r="A3" s="22" t="s">
        <v>80</v>
      </c>
      <c r="B3" s="29">
        <f>SUM(B4:B7)</f>
        <v>2174994.35</v>
      </c>
    </row>
    <row r="4" spans="1:2" x14ac:dyDescent="0.35">
      <c r="A4" s="25" t="s">
        <v>81</v>
      </c>
      <c r="B4" s="30">
        <v>681461.49</v>
      </c>
    </row>
    <row r="5" spans="1:2" x14ac:dyDescent="0.35">
      <c r="A5" s="25" t="s">
        <v>82</v>
      </c>
      <c r="B5" s="30">
        <v>1040232.86</v>
      </c>
    </row>
    <row r="6" spans="1:2" x14ac:dyDescent="0.35">
      <c r="A6" s="25" t="s">
        <v>83</v>
      </c>
      <c r="B6" s="30">
        <v>350000</v>
      </c>
    </row>
    <row r="7" spans="1:2" x14ac:dyDescent="0.35">
      <c r="A7" s="25" t="s">
        <v>84</v>
      </c>
      <c r="B7" s="30">
        <v>103300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D2BEF87-0C75-48CB-A98A-015C8E4DFBC1}">
  <dimension ref="A1:B8"/>
  <sheetViews>
    <sheetView workbookViewId="0">
      <selection activeCell="B3" sqref="B3:B8"/>
    </sheetView>
  </sheetViews>
  <sheetFormatPr defaultRowHeight="14.5" x14ac:dyDescent="0.35"/>
  <cols>
    <col min="1" max="1" width="47.36328125" style="31" customWidth="1"/>
    <col min="2" max="2" width="9.90625" style="31" bestFit="1" customWidth="1"/>
    <col min="3" max="16384" width="8.7265625" style="31"/>
  </cols>
  <sheetData>
    <row r="1" spans="1:2" x14ac:dyDescent="0.35">
      <c r="A1" s="22" t="s">
        <v>85</v>
      </c>
    </row>
    <row r="2" spans="1:2" x14ac:dyDescent="0.35">
      <c r="A2" s="22" t="s">
        <v>69</v>
      </c>
      <c r="B2" s="23">
        <v>46173</v>
      </c>
    </row>
    <row r="3" spans="1:2" x14ac:dyDescent="0.35">
      <c r="A3" s="32" t="s">
        <v>80</v>
      </c>
      <c r="B3" s="24">
        <f>SUM(B5:B8)</f>
        <v>101204.73252164383</v>
      </c>
    </row>
    <row r="4" spans="1:2" x14ac:dyDescent="0.35">
      <c r="A4" s="33" t="s">
        <v>86</v>
      </c>
      <c r="B4" s="34"/>
    </row>
    <row r="5" spans="1:2" x14ac:dyDescent="0.35">
      <c r="A5" s="35" t="s">
        <v>81</v>
      </c>
      <c r="B5" s="36">
        <v>50368.32</v>
      </c>
    </row>
    <row r="6" spans="1:2" x14ac:dyDescent="0.35">
      <c r="A6" s="35" t="s">
        <v>82</v>
      </c>
      <c r="B6" s="36">
        <v>41723.312521643835</v>
      </c>
    </row>
    <row r="7" spans="1:2" x14ac:dyDescent="0.35">
      <c r="A7" s="35" t="s">
        <v>83</v>
      </c>
      <c r="B7" s="36">
        <v>8426.2800000000007</v>
      </c>
    </row>
    <row r="8" spans="1:2" x14ac:dyDescent="0.35">
      <c r="A8" s="35" t="s">
        <v>84</v>
      </c>
      <c r="B8" s="36">
        <v>686.81999999999994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11</vt:i4>
      </vt:variant>
    </vt:vector>
  </HeadingPairs>
  <TitlesOfParts>
    <vt:vector size="11" baseType="lpstr">
      <vt:lpstr>Balance</vt:lpstr>
      <vt:lpstr>prepayments</vt:lpstr>
      <vt:lpstr>Trade receivables</vt:lpstr>
      <vt:lpstr>Due from State and other</vt:lpstr>
      <vt:lpstr>held for sale</vt:lpstr>
      <vt:lpstr>Trade Payables</vt:lpstr>
      <vt:lpstr>Advaces rec</vt:lpstr>
      <vt:lpstr>Liab. due to Group c.</vt:lpstr>
      <vt:lpstr>Liab. for loans due to Group c.</vt:lpstr>
      <vt:lpstr>Liab. for loans</vt:lpstr>
      <vt:lpstr>Other short term Liab.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Alen Ravnic</dc:creator>
  <cp:lastModifiedBy>Коваленко Наталия Александровна</cp:lastModifiedBy>
  <dcterms:created xsi:type="dcterms:W3CDTF">2026-06-09T07:26:53Z</dcterms:created>
  <dcterms:modified xsi:type="dcterms:W3CDTF">2026-06-18T15:37:55Z</dcterms:modified>
</cp:coreProperties>
</file>