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8. - RIVIJERA TURIZAM d.o.o. Opatija (St-510-2024)\Tablica prijavljenih tražbina uz prijave tražbina\"/>
    </mc:Choice>
  </mc:AlternateContent>
  <xr:revisionPtr revIDLastSave="0" documentId="13_ncr:1_{3705400C-1DE6-4F0C-AAB0-7054906B4CD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tražbina'!$A$12:$T$58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2" i="1" l="1"/>
  <c r="L42" i="1" s="1"/>
  <c r="L22" i="1" l="1"/>
  <c r="L45" i="1"/>
  <c r="N45" i="1"/>
  <c r="L37" i="1"/>
  <c r="L28" i="1"/>
  <c r="N23" i="1"/>
  <c r="L23" i="1" s="1"/>
  <c r="L49" i="1"/>
  <c r="N26" i="1"/>
  <c r="L26" i="1" s="1"/>
  <c r="N38" i="1"/>
  <c r="L38" i="1" s="1"/>
  <c r="L41" i="1"/>
  <c r="N29" i="1"/>
  <c r="L29" i="1" s="1"/>
  <c r="L14" i="1"/>
  <c r="L25" i="1"/>
  <c r="H58" i="1"/>
  <c r="H57" i="1"/>
  <c r="H53" i="1"/>
  <c r="H46" i="1"/>
  <c r="H38" i="1"/>
  <c r="H37" i="1"/>
  <c r="H35" i="1"/>
  <c r="H30" i="1"/>
  <c r="H18" i="1"/>
  <c r="L20" i="1"/>
  <c r="H24" i="1"/>
  <c r="H23" i="1"/>
  <c r="H55" i="1"/>
  <c r="H54" i="1"/>
  <c r="H28" i="1"/>
  <c r="H20" i="1"/>
  <c r="H15" i="1"/>
  <c r="H13" i="1"/>
  <c r="H40" i="1"/>
  <c r="N40" i="1"/>
  <c r="L40" i="1" s="1"/>
  <c r="N44" i="1" l="1"/>
  <c r="L44" i="1" s="1"/>
  <c r="H45" i="1" l="1"/>
  <c r="H52" i="1"/>
  <c r="H39" i="1"/>
  <c r="N27" i="1"/>
  <c r="L27" i="1" s="1"/>
  <c r="L39" i="1"/>
  <c r="L24" i="1"/>
</calcChain>
</file>

<file path=xl/sharedStrings.xml><?xml version="1.0" encoding="utf-8"?>
<sst xmlns="http://schemas.openxmlformats.org/spreadsheetml/2006/main" count="329" uniqueCount="217">
  <si>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</si>
  <si>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</si>
  <si>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</si>
  <si>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</si>
  <si>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</si>
  <si>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</si>
  <si>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</si>
  <si>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</si>
  <si>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</si>
  <si>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</si>
  <si>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</si>
  <si>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</si>
  <si>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</si>
  <si>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</si>
  <si>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</si>
  <si>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</si>
  <si>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</si>
  <si>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</si>
  <si>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</si>
  <si>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</si>
  <si>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</si>
  <si>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</si>
  <si>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</si>
  <si>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</si>
  <si>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</si>
  <si>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</si>
  <si>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</si>
  <si>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</si>
  <si>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</si>
  <si>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</si>
  <si>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</si>
  <si>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</si>
  <si>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</si>
  <si>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RIVIJERA TURIZAM d.o.o.</t>
  </si>
  <si>
    <t>St-510/2024</t>
  </si>
  <si>
    <t>Maršala Tita 113, 51410 Opatija</t>
  </si>
  <si>
    <t>034-011/24-10/38</t>
  </si>
  <si>
    <t>07.01.2025.</t>
  </si>
  <si>
    <t>03004159051</t>
  </si>
  <si>
    <t>ADRIA OIL d.o.o.</t>
  </si>
  <si>
    <t>Spinčići 38, 51215 Kastav</t>
  </si>
  <si>
    <t>AUTO KUĆA KOVAČEVIĆ d.o.o.</t>
  </si>
  <si>
    <t>Gornji Bukovac 1 A, 10000 Zagreb</t>
  </si>
  <si>
    <t>43791431162</t>
  </si>
  <si>
    <t>BILLY POS d.o.o.</t>
  </si>
  <si>
    <t>Radnička cesta 177, 10000 Zagreb</t>
  </si>
  <si>
    <t>15161231864</t>
  </si>
  <si>
    <t>BIT PROMET d.o.o.</t>
  </si>
  <si>
    <t>Odra, Velika cesta 39, 10000 Zagreb</t>
  </si>
  <si>
    <t>89738131741</t>
  </si>
  <si>
    <t>Žarka Pezelja 26, 51221 Kostrena</t>
  </si>
  <si>
    <t>67567085531</t>
  </si>
  <si>
    <t>DUNDOVIĆ d. o.o.</t>
  </si>
  <si>
    <t>EKUPI d.o.o.</t>
  </si>
  <si>
    <t>Buzinski prilaz 10, 10010 Zagreb</t>
  </si>
  <si>
    <t>65336057026</t>
  </si>
  <si>
    <t>Ružić Vladimir, vl. obrta za usluge ELEKTROINSTALACIJE RUŽIĆ</t>
  </si>
  <si>
    <t>30. SVIBNJA 6, 51512 Njivice</t>
  </si>
  <si>
    <t>23057039320</t>
  </si>
  <si>
    <t>ERSTE&amp;STEIERMÄRKISCHE BANKA d.d.</t>
  </si>
  <si>
    <t>Jadranski trg 3 a, 51000 Rijeka</t>
  </si>
  <si>
    <t>85821130368</t>
  </si>
  <si>
    <t xml:space="preserve">Ulica grada Vukovara 70, 10000 Zagreb </t>
  </si>
  <si>
    <t>82307549921</t>
  </si>
  <si>
    <t>FRUCTA d.o.o.</t>
  </si>
  <si>
    <t>Podhum 193 /3, 51219 Podhum</t>
  </si>
  <si>
    <t>43965974818</t>
  </si>
  <si>
    <t>HEP ELEKTRA d.o.o.</t>
  </si>
  <si>
    <t>Ulica grada Vukovara 37, 10000 Zagreb</t>
  </si>
  <si>
    <t>63073332379</t>
  </si>
  <si>
    <t>HEP - Opskrba d.o.o.</t>
  </si>
  <si>
    <t>81793146560</t>
  </si>
  <si>
    <t>Hrvatski Telekom d.d.</t>
  </si>
  <si>
    <t>Radnička cesta 21, 10110 Zagreb</t>
  </si>
  <si>
    <t>27759560625</t>
  </si>
  <si>
    <t>INA, d.d.</t>
  </si>
  <si>
    <t>Avenija Većeslava Holjevca 10, 10000 Zagreb</t>
  </si>
  <si>
    <t>73656725926</t>
  </si>
  <si>
    <t>KentBank d.d.</t>
  </si>
  <si>
    <t xml:space="preserve">Gundulićeva ulica 1, 10000 Zagreb </t>
  </si>
  <si>
    <t>77671806963</t>
  </si>
  <si>
    <t>LIBUKOM JURDANI d.o.o.</t>
  </si>
  <si>
    <t>Jurdani 50 b, 51211 Jurdani</t>
  </si>
  <si>
    <t>METIS d.d.</t>
  </si>
  <si>
    <t>Kukuljanovo 414, 51227 Kukuljanovo</t>
  </si>
  <si>
    <t>38016445738</t>
  </si>
  <si>
    <t>METRO Cash &amp; Carry d.o.o.</t>
  </si>
  <si>
    <t>Jankomir 31, 10000 Zagreb</t>
  </si>
  <si>
    <t>61577537515</t>
  </si>
  <si>
    <t>Dukić Miroslav, vl. obrta za trgovinu i ugostiteljstvo Mrkač</t>
  </si>
  <si>
    <t>Križišće 6, 51262 Križišće</t>
  </si>
  <si>
    <t>45613787772</t>
  </si>
  <si>
    <t>Nastavni zavod za javno zdravstvo Primorsko - goranske županije</t>
  </si>
  <si>
    <t>86840413543</t>
  </si>
  <si>
    <t>ORADA ADRIATIC d.o.o.</t>
  </si>
  <si>
    <t>Turion 22, 51557 Cres</t>
  </si>
  <si>
    <t>Krešimirova 52 a, 510000 Rijeka</t>
  </si>
  <si>
    <t>42255248046</t>
  </si>
  <si>
    <t>PERT d.o.o.</t>
  </si>
  <si>
    <t>Hercegovačkih Brigada 27, 32236 Ilok</t>
  </si>
  <si>
    <t>PODRAVKA d.d.</t>
  </si>
  <si>
    <t>Ulica Ante Starčevića 32, 48000 Koprivnica</t>
  </si>
  <si>
    <t>18928523252</t>
  </si>
  <si>
    <t>RIVIJERA RENT d.o.o.</t>
  </si>
  <si>
    <t xml:space="preserve">Petrova ulica 92, 10000 Zagreb </t>
  </si>
  <si>
    <t>18898305038</t>
  </si>
  <si>
    <t>SA - BA d.o.o.</t>
  </si>
  <si>
    <t>51925240938</t>
  </si>
  <si>
    <t>Kvarnerska cesta 30, 51211 Matulji</t>
  </si>
  <si>
    <t>S C R d.o.o.</t>
  </si>
  <si>
    <t>Jesenovica 33 a, 51515 Šilo</t>
  </si>
  <si>
    <t>33244017201</t>
  </si>
  <si>
    <t>Sveučilište u Rijeci STUDENTSKI CENTAR RIJEKA</t>
  </si>
  <si>
    <t>87500773013</t>
  </si>
  <si>
    <t xml:space="preserve">Ulica Radmile Matejčić 5, 51000 Rijeka </t>
  </si>
  <si>
    <t>Sveučilište u Zagrebu - Studentski centar u Zagrebu</t>
  </si>
  <si>
    <t>22597784145</t>
  </si>
  <si>
    <t xml:space="preserve">Savska cesta 25, 10000 Zagreb </t>
  </si>
  <si>
    <t>TAPESS, d.o.o.</t>
  </si>
  <si>
    <t>22248533094</t>
  </si>
  <si>
    <t>Kukuljanovo 336, 51227 Kukuljanovo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</si>
  <si>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adresu vjerovnika koja ne odgovara podatku u OIB sustavu ( Radna zona Žegoti 5c, 51215 Kastav)</t>
    </r>
  </si>
  <si>
    <t>Thermopolis d.o.o.</t>
  </si>
  <si>
    <t xml:space="preserve">Ulica Ante Topić - Mimare 10, 10000 Zagreb </t>
  </si>
  <si>
    <t>81348055610</t>
  </si>
  <si>
    <t>TIA PARTNER d.o.o.</t>
  </si>
  <si>
    <t>62259448741</t>
  </si>
  <si>
    <t xml:space="preserve">Kukuljanovo 409, 51227 Kukuljanovo </t>
  </si>
  <si>
    <t>TRGOTRENTA d.o.o.</t>
  </si>
  <si>
    <t>31871791067</t>
  </si>
  <si>
    <t xml:space="preserve">Osječka 47, 51000 Rijeka </t>
  </si>
  <si>
    <t>PERIĆ BLAŽENKO , U.T.O DOMINUS</t>
  </si>
  <si>
    <t>CVETKOV TRG 1, 51000 Rijeka</t>
  </si>
  <si>
    <t>67604422185</t>
  </si>
  <si>
    <t xml:space="preserve">VINA MOSAICA d.o.o. </t>
  </si>
  <si>
    <t>98871461675</t>
  </si>
  <si>
    <t xml:space="preserve">Ulica Pavla Šubića 6, 10000 Zagreb </t>
  </si>
  <si>
    <t>ZAGREBAČKI HOLDING, d.o.o.</t>
  </si>
  <si>
    <t>85584865987</t>
  </si>
  <si>
    <t xml:space="preserve">Ulica grada Vukovara 41, 10000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</si>
  <si>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adresu vjerovnika koja ne odgovara podatku u OIB sustavu ( Šubićeva 40/III, 10000 Zagreb)</t>
    </r>
  </si>
  <si>
    <t>DA</t>
  </si>
  <si>
    <t>LEDUM KAMARA SK S.R.O.</t>
  </si>
  <si>
    <t>SK2120068665</t>
  </si>
  <si>
    <t>ZAMOCKA 30, 81101 BRATISLAVA-HRAD, Slovačka</t>
  </si>
  <si>
    <t>Rivijera plaže d.o.o.</t>
  </si>
  <si>
    <t>81493278367</t>
  </si>
  <si>
    <t>MASLAĆ ZVONIMIR</t>
  </si>
  <si>
    <t>60590578534</t>
  </si>
  <si>
    <t>JADRANSKA 4, 51512 NJIVICE</t>
  </si>
  <si>
    <t>13.12.2024.</t>
  </si>
  <si>
    <t>Ugovorni kupoprodajni odnos</t>
  </si>
  <si>
    <t>Redovna tražbina</t>
  </si>
  <si>
    <t>17.12.2024.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</si>
  <si>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(obveze prema dobaljačima) naveo preplatu obveze (165,96 EUR)</t>
    </r>
  </si>
  <si>
    <t>2.391,67 EUR</t>
  </si>
  <si>
    <t>1.113,28 EUR</t>
  </si>
  <si>
    <t>3.504,95 EUR</t>
  </si>
  <si>
    <t>48,55 EUR</t>
  </si>
  <si>
    <t>387.621,07 EUR</t>
  </si>
  <si>
    <t>REPUBLIKA HRVATSKA MINISTARSTVO FINANCIJA</t>
  </si>
  <si>
    <t>18683136487</t>
  </si>
  <si>
    <t>NE</t>
  </si>
  <si>
    <t>Porezni dug</t>
  </si>
  <si>
    <t>Katančićeva ulica 5, 10000 Zagreb</t>
  </si>
  <si>
    <t>DA
11.527,18 EUR</t>
  </si>
  <si>
    <t>Izvod otvorenih stavaka na 05.12.2024.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</si>
  <si>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(obveze prema dobaljačima) naveo preplatu obveze (0,05 EUR)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</si>
  <si>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(obveze prema dobaljačima) naveo preplatu obveze (-4,82+4,86+346,20-454,80 EUR)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</si>
  <si>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(obveze prema dobaljačima) naveo preplatu obveze (7.300,00 EUR)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</si>
  <si>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(obveze prema dobaljačima) naveo preplatu obveze (15,88 EUR)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</si>
  <si>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(obveze prema dobaljačima) naveo preplatu obveze (188,53 EUR)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</si>
  <si>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(obveze prema dobaljačima) naveo preplatu obveze (1.762,94 EUR)</t>
    </r>
  </si>
  <si>
    <t>30981663011</t>
  </si>
  <si>
    <t>BUZDEHANJ 16, ČAVLE</t>
  </si>
  <si>
    <t>20.12.2024.</t>
  </si>
  <si>
    <t xml:space="preserve">FUĆAK RAČKI DOLORES, VL. MESNICA I PRERADA MESA BLAŽ FUĆAK </t>
  </si>
  <si>
    <t>AGROLAGUNA d.d.</t>
  </si>
  <si>
    <t>84196188473</t>
  </si>
  <si>
    <t>Mate Vlašića 34, 52440 Poreč</t>
  </si>
  <si>
    <t>19.12.2024.</t>
  </si>
  <si>
    <t>Ugovor o kupoprodaji prehrambenih proizvoda br.51/2023</t>
  </si>
  <si>
    <t>HRVATSKO DRUŠTVO SKLADATELJA</t>
  </si>
  <si>
    <t>56668956985</t>
  </si>
  <si>
    <t>Berislavićeva ulica 9, 10000 Zagreb</t>
  </si>
  <si>
    <t>Zakon o autorskom pravu i srodnim pravima čl.156.st.1 i čl.160., naknada za javno korištenje autorskih glazbenih djela, snimljenih izvedaba umjetnika izvođača i snimaka sadržanih na fonogramima i Pravilnici o naknadama</t>
  </si>
  <si>
    <t>Poslovna suradnja temeljem ugovora</t>
  </si>
  <si>
    <t>Vjerodostojna isprava-Lista otovrenih stavaka</t>
  </si>
  <si>
    <t>10.190,31 EUR</t>
  </si>
  <si>
    <t>DA
10.190,31 EUR</t>
  </si>
  <si>
    <t>Ugovor o opskrbi krajnjeg kupca broj O-18-204566</t>
  </si>
  <si>
    <t>23.12.2024.</t>
  </si>
  <si>
    <t>1.403,25 EUR</t>
  </si>
  <si>
    <t>Obračun naknade za e-račun, Naknada za usluge putem digitalnih certifikata</t>
  </si>
  <si>
    <t>24.12.2024.</t>
  </si>
  <si>
    <t>DA
227.400,00 EUR</t>
  </si>
  <si>
    <t>Ugovor o otvaranju i vođenju transakcijskog računa broj 1100821654 od 30.03.2017.god
Ugovor o otvaranju i vođenju transakcijskog računa 1500138441 od 26.02.2024.godine
Ugovor o izdavanju baknarske garancije broj 5402424124 od 29.05.2024.godine</t>
  </si>
  <si>
    <t>Ugovor o prijenosu i preuzimanju poslovnog udjela u društvu Rivijera Slatina d.o.o., Ičići, OV-13785/17</t>
  </si>
  <si>
    <t>27.12.2024.</t>
  </si>
  <si>
    <t>DA
4.144,55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</si>
  <si>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naveo podatke o razlučnom pravu (izdani računi) bez naznake imovine na koju se odonosi razlučno pravo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</si>
  <si>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naveo podatke o razlučnom pravu (izdane fakture) bez naznake imovine na koju se odonosi razlučno pravo</t>
    </r>
  </si>
  <si>
    <t>Izlučno pravo</t>
  </si>
  <si>
    <t>Rješenje Područnog carinskog ureda Rijeka, KLASA: UP/I-471-01/24-07/43, UR. BROJ: 513-02-6002/7-24-36 od 31. prosinca 2024. godine</t>
  </si>
  <si>
    <t>02.01.2025.</t>
  </si>
  <si>
    <t>Rješenje o osiguranju naplate zabranom otuđenja pokretnina KLASA: UP/I-471-01/24-07/43, URBROJ: 513-02-6002/7-24-3 od 29. listopada 2024. godine</t>
  </si>
  <si>
    <t xml:space="preserve">Dio imovine na koji se odnosi izlučno pravo:
1. vozilo M1, AUDI Q 3, god. proizvodnje 2022., VIN oznake WAUZZZF3XP1042924, registracijske oznake RI 1711 R,
2. vozilo M1, AUDI Q 7, god. proizvodnje 2021., VIN oznake WAUZZZ4M9MD021990, reg. oznake RI 4759 L,
3. vozilo M1, PEUGEOT 208, god. proizvodnje 2013., VIN oznake VF3CC8HR0DT024780, registracijske oznake RI 6235 P </t>
  </si>
  <si>
    <r>
      <rPr>
        <b/>
        <sz val="8"/>
        <rFont val="Arial"/>
        <family val="2"/>
        <charset val="238"/>
      </rPr>
      <t>Prijava tražbine</t>
    </r>
    <r>
      <rPr>
        <sz val="8"/>
        <rFont val="Arial"/>
        <family val="2"/>
        <charset val="238"/>
      </rPr>
      <t xml:space="preserve"> dostavljena od strane Porezne uprave.</t>
    </r>
  </si>
  <si>
    <t>Financijska agencija</t>
  </si>
  <si>
    <t>NE
1.174.271,87 EUR</t>
  </si>
  <si>
    <r>
      <rPr>
        <b/>
        <sz val="8"/>
        <rFont val="Arial"/>
        <family val="2"/>
        <charset val="238"/>
      </rPr>
      <t>Prijava tražbine</t>
    </r>
    <r>
      <rPr>
        <sz val="8"/>
        <rFont val="Arial"/>
        <family val="2"/>
        <charset val="238"/>
      </rPr>
      <t xml:space="preserve"> dostavljena od strane Carinske uprave.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iskazao ukupni iznos dospjele tražbine. 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iskazao je da ne raspolaže ovršnom ispravom dok je naveo iznos od 1.174.271,87 EUR</t>
    </r>
  </si>
  <si>
    <t>Razlučno pravo</t>
  </si>
  <si>
    <t>Izlazni računi</t>
  </si>
  <si>
    <t>Ugovor o zajmu od 29.02.2024.god., Ugovor o zajmu od 28.02.2024.god., Ugovor o zajmu od 29.02.2024.god., Ugovor o zajmu od 09.05.2024.god., Ugovor o zajmu od 01.03.2024.god</t>
  </si>
  <si>
    <t>Izdane fakture</t>
  </si>
  <si>
    <t>20.12.2024</t>
  </si>
  <si>
    <t>118-08-4012-24-30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</si>
</sst>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7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="80" zoomScaleNormal="80" workbookViewId="0">
      <selection activeCell="D9" sqref="D9:T9"/>
    </sheetView>
  </sheetViews>
  <sheetFormatPr defaultRowHeight="13.2" x14ac:dyDescent="0.25"/>
  <cols>
    <col min="1" max="1" width="4.33203125" style="1" customWidth="1"/>
    <col min="2" max="2" width="27.5546875" style="8" customWidth="1"/>
    <col min="3" max="3" width="14.5546875" style="8" customWidth="1"/>
    <col min="4" max="4" width="15.5546875" style="10" customWidth="1"/>
    <col min="5" max="5" width="8.33203125" style="1" customWidth="1"/>
    <col min="6" max="6" width="10" style="1" customWidth="1"/>
    <col min="7" max="7" width="12" style="1" bestFit="1" customWidth="1"/>
    <col min="8" max="8" width="13.44140625" style="1" customWidth="1"/>
    <col min="9" max="9" width="8.88671875" style="1" customWidth="1"/>
    <col min="10" max="10" width="9.6640625" style="1" customWidth="1"/>
    <col min="11" max="11" width="13.5546875" style="1" bestFit="1" customWidth="1"/>
    <col min="12" max="12" width="16.109375" style="1" customWidth="1"/>
    <col min="13" max="13" width="10.33203125" style="1" customWidth="1"/>
    <col min="14" max="14" width="15.88671875" style="1" customWidth="1"/>
    <col min="15" max="15" width="11" style="1" customWidth="1"/>
    <col min="16" max="16" width="16.44140625" style="1" customWidth="1"/>
    <col min="17" max="17" width="15.88671875" style="1" bestFit="1" customWidth="1"/>
    <col min="18" max="18" width="45.5546875" style="1" customWidth="1"/>
    <col min="19" max="19" width="47.33203125" style="1" bestFit="1" customWidth="1"/>
    <col min="20" max="20" width="16.6640625" style="1" bestFit="1" customWidth="1"/>
  </cols>
  <sheetData>
    <row r="1" spans="1:20" s="4" customFormat="1" ht="12" x14ac:dyDescent="0.2">
      <c r="A1" s="30" t="s">
        <v>0</v>
      </c>
      <c r="B1" s="30"/>
      <c r="C1" s="30"/>
      <c r="D1" s="32" t="s">
        <v>1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4" customFormat="1" ht="10.199999999999999" x14ac:dyDescent="0.2">
      <c r="A2" s="30" t="s">
        <v>2</v>
      </c>
      <c r="B2" s="30"/>
      <c r="C2" s="30"/>
      <c r="D2" s="33" t="s">
        <v>37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s="4" customFormat="1" ht="10.199999999999999" x14ac:dyDescent="0.2">
      <c r="A3" s="30" t="s">
        <v>21</v>
      </c>
      <c r="B3" s="30" t="s">
        <v>3</v>
      </c>
      <c r="C3" s="30"/>
      <c r="D3" s="31" t="s">
        <v>36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s="4" customFormat="1" ht="10.199999999999999" x14ac:dyDescent="0.2">
      <c r="A4" s="30" t="s">
        <v>22</v>
      </c>
      <c r="B4" s="30"/>
      <c r="C4" s="30"/>
      <c r="D4" s="31" t="s">
        <v>216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s="4" customFormat="1" ht="10.199999999999999" x14ac:dyDescent="0.2">
      <c r="A5" s="30" t="s">
        <v>4</v>
      </c>
      <c r="B5" s="30"/>
      <c r="C5" s="30"/>
      <c r="D5" s="31" t="s">
        <v>32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s="4" customFormat="1" ht="10.199999999999999" x14ac:dyDescent="0.2">
      <c r="A6" s="30" t="s">
        <v>5</v>
      </c>
      <c r="B6" s="30"/>
      <c r="C6" s="30"/>
      <c r="D6" s="31" t="s">
        <v>34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s="4" customFormat="1" ht="10.199999999999999" x14ac:dyDescent="0.2">
      <c r="A7" s="30" t="s">
        <v>6</v>
      </c>
      <c r="B7" s="30" t="s">
        <v>3</v>
      </c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s="4" customFormat="1" ht="10.199999999999999" x14ac:dyDescent="0.2">
      <c r="A8" s="30" t="s">
        <v>7</v>
      </c>
      <c r="B8" s="30"/>
      <c r="C8" s="30"/>
      <c r="D8" s="31" t="s">
        <v>33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s="4" customFormat="1" ht="10.199999999999999" x14ac:dyDescent="0.2">
      <c r="A9" s="30" t="s">
        <v>8</v>
      </c>
      <c r="B9" s="30"/>
      <c r="C9" s="30"/>
      <c r="D9" s="31">
        <v>42776088364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s="4" customFormat="1" ht="10.199999999999999" x14ac:dyDescent="0.2">
      <c r="A10" s="30" t="s">
        <v>9</v>
      </c>
      <c r="B10" s="30"/>
      <c r="C10" s="30"/>
      <c r="D10" s="31" t="s">
        <v>35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0.399999999999999" x14ac:dyDescent="0.2">
      <c r="A13" s="12">
        <v>1</v>
      </c>
      <c r="B13" s="13" t="s">
        <v>39</v>
      </c>
      <c r="C13" s="14" t="s">
        <v>38</v>
      </c>
      <c r="D13" s="13" t="s">
        <v>40</v>
      </c>
      <c r="E13" s="15"/>
      <c r="F13" s="12" t="s">
        <v>141</v>
      </c>
      <c r="G13" s="16"/>
      <c r="H13" s="17">
        <f>191.47-0.09</f>
        <v>191.38</v>
      </c>
      <c r="I13" s="18"/>
      <c r="J13" s="18"/>
      <c r="K13" s="19"/>
      <c r="L13" s="20"/>
      <c r="M13" s="19"/>
      <c r="N13" s="20"/>
      <c r="O13" s="19"/>
      <c r="P13" s="20"/>
      <c r="Q13" s="12"/>
      <c r="R13" s="13"/>
      <c r="S13" s="21"/>
      <c r="T13" s="22"/>
    </row>
    <row r="14" spans="1:20" s="3" customFormat="1" ht="20.399999999999999" x14ac:dyDescent="0.2">
      <c r="A14" s="12">
        <v>2</v>
      </c>
      <c r="B14" s="13" t="s">
        <v>177</v>
      </c>
      <c r="C14" s="14" t="s">
        <v>178</v>
      </c>
      <c r="D14" s="13" t="s">
        <v>179</v>
      </c>
      <c r="E14" s="15" t="s">
        <v>152</v>
      </c>
      <c r="F14" s="12" t="s">
        <v>162</v>
      </c>
      <c r="G14" s="16"/>
      <c r="H14" s="17"/>
      <c r="I14" s="18" t="s">
        <v>141</v>
      </c>
      <c r="J14" s="18" t="s">
        <v>180</v>
      </c>
      <c r="K14" s="19"/>
      <c r="L14" s="20">
        <f>N14+P14</f>
        <v>621.46</v>
      </c>
      <c r="M14" s="19"/>
      <c r="N14" s="20">
        <v>310.73</v>
      </c>
      <c r="O14" s="19"/>
      <c r="P14" s="20">
        <v>310.73</v>
      </c>
      <c r="Q14" s="12"/>
      <c r="R14" s="13" t="s">
        <v>181</v>
      </c>
      <c r="S14" s="21"/>
      <c r="T14" s="22"/>
    </row>
    <row r="15" spans="1:20" s="3" customFormat="1" ht="20.399999999999999" x14ac:dyDescent="0.2">
      <c r="A15" s="12">
        <v>3</v>
      </c>
      <c r="B15" s="13" t="s">
        <v>41</v>
      </c>
      <c r="C15" s="14">
        <v>84485812058</v>
      </c>
      <c r="D15" s="13" t="s">
        <v>42</v>
      </c>
      <c r="E15" s="15"/>
      <c r="F15" s="12" t="s">
        <v>141</v>
      </c>
      <c r="G15" s="16"/>
      <c r="H15" s="17">
        <f>694.55+1595.74+179.38</f>
        <v>2469.67</v>
      </c>
      <c r="I15" s="18"/>
      <c r="J15" s="18"/>
      <c r="K15" s="19"/>
      <c r="L15" s="20"/>
      <c r="M15" s="19"/>
      <c r="N15" s="20"/>
      <c r="O15" s="19"/>
      <c r="P15" s="20"/>
      <c r="Q15" s="12"/>
      <c r="R15" s="13"/>
      <c r="S15" s="21"/>
      <c r="T15" s="22"/>
    </row>
    <row r="16" spans="1:20" s="3" customFormat="1" ht="20.399999999999999" x14ac:dyDescent="0.2">
      <c r="A16" s="12">
        <v>4</v>
      </c>
      <c r="B16" s="13" t="s">
        <v>44</v>
      </c>
      <c r="C16" s="14" t="s">
        <v>43</v>
      </c>
      <c r="D16" s="13" t="s">
        <v>45</v>
      </c>
      <c r="E16" s="15"/>
      <c r="F16" s="12" t="s">
        <v>141</v>
      </c>
      <c r="G16" s="16"/>
      <c r="H16" s="17">
        <v>39.43</v>
      </c>
      <c r="I16" s="18"/>
      <c r="J16" s="18"/>
      <c r="K16" s="19"/>
      <c r="L16" s="20"/>
      <c r="M16" s="19"/>
      <c r="N16" s="20"/>
      <c r="O16" s="19"/>
      <c r="P16" s="20"/>
      <c r="Q16" s="12"/>
      <c r="R16" s="13"/>
      <c r="S16" s="21"/>
      <c r="T16" s="22"/>
    </row>
    <row r="17" spans="1:20" s="3" customFormat="1" ht="51" x14ac:dyDescent="0.2">
      <c r="A17" s="12">
        <v>5</v>
      </c>
      <c r="B17" s="13" t="s">
        <v>47</v>
      </c>
      <c r="C17" s="14" t="s">
        <v>46</v>
      </c>
      <c r="D17" s="13" t="s">
        <v>48</v>
      </c>
      <c r="E17" s="15"/>
      <c r="F17" s="12" t="s">
        <v>141</v>
      </c>
      <c r="G17" s="16"/>
      <c r="H17" s="11">
        <v>0.05</v>
      </c>
      <c r="I17" s="18"/>
      <c r="J17" s="18"/>
      <c r="K17" s="19"/>
      <c r="L17" s="20"/>
      <c r="M17" s="19"/>
      <c r="N17" s="20"/>
      <c r="O17" s="19"/>
      <c r="P17" s="20"/>
      <c r="Q17" s="12"/>
      <c r="R17" s="13"/>
      <c r="S17" s="18"/>
      <c r="T17" s="22" t="s">
        <v>167</v>
      </c>
    </row>
    <row r="18" spans="1:20" s="3" customFormat="1" ht="78.75" customHeight="1" x14ac:dyDescent="0.2">
      <c r="A18" s="40">
        <v>6</v>
      </c>
      <c r="B18" s="34" t="s">
        <v>89</v>
      </c>
      <c r="C18" s="37" t="s">
        <v>88</v>
      </c>
      <c r="D18" s="34" t="s">
        <v>90</v>
      </c>
      <c r="E18" s="15" t="s">
        <v>152</v>
      </c>
      <c r="F18" s="40" t="s">
        <v>141</v>
      </c>
      <c r="G18" s="49"/>
      <c r="H18" s="47">
        <f>968.94+252.9+60.31+118.28+543.76+144.18+1188.09</f>
        <v>3276.46</v>
      </c>
      <c r="I18" s="45" t="s">
        <v>141</v>
      </c>
      <c r="J18" s="45" t="s">
        <v>198</v>
      </c>
      <c r="K18" s="19"/>
      <c r="L18" s="20">
        <v>4144.55</v>
      </c>
      <c r="M18" s="19"/>
      <c r="N18" s="20">
        <v>4144.55</v>
      </c>
      <c r="O18" s="19"/>
      <c r="P18" s="20"/>
      <c r="Q18" s="12" t="s">
        <v>199</v>
      </c>
      <c r="R18" s="23"/>
      <c r="S18" s="18"/>
      <c r="T18" s="34" t="s">
        <v>200</v>
      </c>
    </row>
    <row r="19" spans="1:20" s="3" customFormat="1" ht="20.399999999999999" x14ac:dyDescent="0.2">
      <c r="A19" s="42"/>
      <c r="B19" s="36"/>
      <c r="C19" s="39"/>
      <c r="D19" s="36"/>
      <c r="E19" s="15" t="s">
        <v>211</v>
      </c>
      <c r="F19" s="42"/>
      <c r="G19" s="50"/>
      <c r="H19" s="48"/>
      <c r="I19" s="46"/>
      <c r="J19" s="46"/>
      <c r="K19" s="19"/>
      <c r="L19" s="20"/>
      <c r="M19" s="19"/>
      <c r="N19" s="20"/>
      <c r="O19" s="19"/>
      <c r="P19" s="20"/>
      <c r="Q19" s="12"/>
      <c r="R19" s="23" t="s">
        <v>212</v>
      </c>
      <c r="S19" s="18"/>
      <c r="T19" s="36"/>
    </row>
    <row r="20" spans="1:20" s="3" customFormat="1" ht="20.399999999999999" x14ac:dyDescent="0.2">
      <c r="A20" s="12">
        <v>7</v>
      </c>
      <c r="B20" s="13" t="s">
        <v>52</v>
      </c>
      <c r="C20" s="14" t="s">
        <v>49</v>
      </c>
      <c r="D20" s="13" t="s">
        <v>50</v>
      </c>
      <c r="E20" s="15" t="s">
        <v>152</v>
      </c>
      <c r="F20" s="12" t="s">
        <v>141</v>
      </c>
      <c r="G20" s="16"/>
      <c r="H20" s="17">
        <f>220.5+220.5</f>
        <v>441</v>
      </c>
      <c r="I20" s="18" t="s">
        <v>141</v>
      </c>
      <c r="J20" s="18" t="s">
        <v>153</v>
      </c>
      <c r="K20" s="19"/>
      <c r="L20" s="20">
        <f>N20+P20</f>
        <v>1270.5</v>
      </c>
      <c r="M20" s="19"/>
      <c r="N20" s="20">
        <v>829.5</v>
      </c>
      <c r="O20" s="19"/>
      <c r="P20" s="20">
        <v>441</v>
      </c>
      <c r="Q20" s="12"/>
      <c r="R20" s="13"/>
      <c r="S20" s="18"/>
      <c r="T20" s="22"/>
    </row>
    <row r="21" spans="1:20" s="3" customFormat="1" ht="20.399999999999999" x14ac:dyDescent="0.2">
      <c r="A21" s="12">
        <v>8</v>
      </c>
      <c r="B21" s="13" t="s">
        <v>53</v>
      </c>
      <c r="C21" s="14" t="s">
        <v>51</v>
      </c>
      <c r="D21" s="13" t="s">
        <v>54</v>
      </c>
      <c r="E21" s="15"/>
      <c r="F21" s="12" t="s">
        <v>141</v>
      </c>
      <c r="G21" s="16"/>
      <c r="H21" s="17">
        <v>0.08</v>
      </c>
      <c r="I21" s="18"/>
      <c r="J21" s="18"/>
      <c r="K21" s="19"/>
      <c r="L21" s="20"/>
      <c r="M21" s="19"/>
      <c r="N21" s="20"/>
      <c r="O21" s="19"/>
      <c r="P21" s="20"/>
      <c r="Q21" s="12"/>
      <c r="R21" s="13"/>
      <c r="S21" s="18"/>
      <c r="T21" s="22"/>
    </row>
    <row r="22" spans="1:20" s="3" customFormat="1" ht="61.2" x14ac:dyDescent="0.2">
      <c r="A22" s="12">
        <v>9</v>
      </c>
      <c r="B22" s="13" t="s">
        <v>59</v>
      </c>
      <c r="C22" s="14" t="s">
        <v>58</v>
      </c>
      <c r="D22" s="13" t="s">
        <v>60</v>
      </c>
      <c r="E22" s="15" t="s">
        <v>152</v>
      </c>
      <c r="F22" s="12" t="s">
        <v>141</v>
      </c>
      <c r="G22" s="16"/>
      <c r="H22" s="11">
        <v>108.56</v>
      </c>
      <c r="I22" s="18" t="s">
        <v>141</v>
      </c>
      <c r="J22" s="18" t="s">
        <v>191</v>
      </c>
      <c r="K22" s="19"/>
      <c r="L22" s="20">
        <f>N22+P22</f>
        <v>227924.18</v>
      </c>
      <c r="M22" s="19"/>
      <c r="N22" s="20">
        <v>351.06</v>
      </c>
      <c r="O22" s="19"/>
      <c r="P22" s="20">
        <v>227573.12</v>
      </c>
      <c r="Q22" s="12" t="s">
        <v>195</v>
      </c>
      <c r="R22" s="13" t="s">
        <v>196</v>
      </c>
      <c r="S22" s="18"/>
      <c r="T22" s="22" t="s">
        <v>168</v>
      </c>
    </row>
    <row r="23" spans="1:20" s="3" customFormat="1" ht="20.399999999999999" x14ac:dyDescent="0.2">
      <c r="A23" s="12">
        <v>10</v>
      </c>
      <c r="B23" s="13" t="s">
        <v>208</v>
      </c>
      <c r="C23" s="14" t="s">
        <v>61</v>
      </c>
      <c r="D23" s="13" t="s">
        <v>62</v>
      </c>
      <c r="E23" s="15" t="s">
        <v>152</v>
      </c>
      <c r="F23" s="12" t="s">
        <v>141</v>
      </c>
      <c r="G23" s="16"/>
      <c r="H23" s="17">
        <f>1.84+1.16+1.16+1.16+1.16+1.16+1.16+1.16+1.5+64.7+1.5+1.5+663.61</f>
        <v>742.77</v>
      </c>
      <c r="I23" s="18" t="s">
        <v>141</v>
      </c>
      <c r="J23" s="18" t="s">
        <v>175</v>
      </c>
      <c r="K23" s="19"/>
      <c r="L23" s="20">
        <f t="shared" ref="L23:L29" si="0">N23+P23</f>
        <v>88.33</v>
      </c>
      <c r="M23" s="19"/>
      <c r="N23" s="20">
        <f>84.82+3.51</f>
        <v>88.33</v>
      </c>
      <c r="O23" s="19"/>
      <c r="P23" s="20"/>
      <c r="Q23" s="12"/>
      <c r="R23" s="13" t="s">
        <v>193</v>
      </c>
      <c r="S23" s="18"/>
      <c r="T23" s="22"/>
    </row>
    <row r="24" spans="1:20" s="3" customFormat="1" ht="20.399999999999999" x14ac:dyDescent="0.2">
      <c r="A24" s="12">
        <v>11</v>
      </c>
      <c r="B24" s="13" t="s">
        <v>64</v>
      </c>
      <c r="C24" s="14" t="s">
        <v>63</v>
      </c>
      <c r="D24" s="13" t="s">
        <v>65</v>
      </c>
      <c r="E24" s="15" t="s">
        <v>152</v>
      </c>
      <c r="F24" s="12" t="s">
        <v>141</v>
      </c>
      <c r="G24" s="16"/>
      <c r="H24" s="17">
        <f>143.64+123.01+248.43+77.54+677.46</f>
        <v>1270.08</v>
      </c>
      <c r="I24" s="18" t="s">
        <v>141</v>
      </c>
      <c r="J24" s="18" t="s">
        <v>150</v>
      </c>
      <c r="K24" s="19"/>
      <c r="L24" s="20">
        <f t="shared" si="0"/>
        <v>2376.2399999999998</v>
      </c>
      <c r="M24" s="19"/>
      <c r="N24" s="20">
        <v>2376.2399999999998</v>
      </c>
      <c r="O24" s="19"/>
      <c r="P24" s="20"/>
      <c r="Q24" s="12"/>
      <c r="R24" s="13" t="s">
        <v>151</v>
      </c>
      <c r="S24" s="18"/>
      <c r="T24" s="22"/>
    </row>
    <row r="25" spans="1:20" s="3" customFormat="1" ht="30.6" x14ac:dyDescent="0.2">
      <c r="A25" s="12">
        <v>12</v>
      </c>
      <c r="B25" s="13" t="s">
        <v>176</v>
      </c>
      <c r="C25" s="14" t="s">
        <v>173</v>
      </c>
      <c r="D25" s="13" t="s">
        <v>174</v>
      </c>
      <c r="E25" s="15" t="s">
        <v>152</v>
      </c>
      <c r="F25" s="12" t="s">
        <v>162</v>
      </c>
      <c r="G25" s="16"/>
      <c r="H25" s="17"/>
      <c r="I25" s="18" t="s">
        <v>141</v>
      </c>
      <c r="J25" s="18" t="s">
        <v>175</v>
      </c>
      <c r="K25" s="19"/>
      <c r="L25" s="20">
        <f t="shared" si="0"/>
        <v>435.36</v>
      </c>
      <c r="M25" s="19"/>
      <c r="N25" s="20">
        <v>435.36</v>
      </c>
      <c r="O25" s="19"/>
      <c r="P25" s="20"/>
      <c r="Q25" s="12"/>
      <c r="R25" s="13"/>
      <c r="S25" s="18"/>
      <c r="T25" s="22"/>
    </row>
    <row r="26" spans="1:20" s="3" customFormat="1" ht="20.399999999999999" x14ac:dyDescent="0.2">
      <c r="A26" s="12">
        <v>13</v>
      </c>
      <c r="B26" s="13" t="s">
        <v>70</v>
      </c>
      <c r="C26" s="14" t="s">
        <v>69</v>
      </c>
      <c r="D26" s="13" t="s">
        <v>68</v>
      </c>
      <c r="E26" s="15" t="s">
        <v>152</v>
      </c>
      <c r="F26" s="12" t="s">
        <v>141</v>
      </c>
      <c r="G26" s="16"/>
      <c r="H26" s="17">
        <v>3552.9</v>
      </c>
      <c r="I26" s="18" t="s">
        <v>141</v>
      </c>
      <c r="J26" s="18" t="s">
        <v>180</v>
      </c>
      <c r="K26" s="19"/>
      <c r="L26" s="20">
        <f t="shared" si="0"/>
        <v>8855.83</v>
      </c>
      <c r="M26" s="19"/>
      <c r="N26" s="20">
        <f>6123.18+56.5</f>
        <v>6179.68</v>
      </c>
      <c r="O26" s="19"/>
      <c r="P26" s="20">
        <v>2676.15</v>
      </c>
      <c r="Q26" s="12"/>
      <c r="R26" s="23" t="s">
        <v>190</v>
      </c>
      <c r="T26" s="22"/>
    </row>
    <row r="27" spans="1:20" s="3" customFormat="1" ht="51" x14ac:dyDescent="0.2">
      <c r="A27" s="12">
        <v>14</v>
      </c>
      <c r="B27" s="13" t="s">
        <v>67</v>
      </c>
      <c r="C27" s="14" t="s">
        <v>66</v>
      </c>
      <c r="D27" s="13" t="s">
        <v>68</v>
      </c>
      <c r="E27" s="15" t="s">
        <v>152</v>
      </c>
      <c r="F27" s="12" t="s">
        <v>141</v>
      </c>
      <c r="G27" s="16"/>
      <c r="H27" s="11">
        <v>165.96</v>
      </c>
      <c r="I27" s="18" t="s">
        <v>141</v>
      </c>
      <c r="J27" s="18" t="s">
        <v>150</v>
      </c>
      <c r="K27" s="19"/>
      <c r="L27" s="20">
        <f t="shared" si="0"/>
        <v>6.62</v>
      </c>
      <c r="M27" s="19"/>
      <c r="N27" s="20">
        <f>5.51+1.11</f>
        <v>6.62</v>
      </c>
      <c r="O27" s="19"/>
      <c r="P27" s="20"/>
      <c r="Q27" s="12"/>
      <c r="R27" s="13"/>
      <c r="S27" s="18"/>
      <c r="T27" s="22" t="s">
        <v>154</v>
      </c>
    </row>
    <row r="28" spans="1:20" s="3" customFormat="1" ht="20.399999999999999" x14ac:dyDescent="0.2">
      <c r="A28" s="12">
        <v>15</v>
      </c>
      <c r="B28" s="13" t="s">
        <v>72</v>
      </c>
      <c r="C28" s="14" t="s">
        <v>71</v>
      </c>
      <c r="D28" s="13" t="s">
        <v>73</v>
      </c>
      <c r="E28" s="15" t="s">
        <v>152</v>
      </c>
      <c r="F28" s="12" t="s">
        <v>141</v>
      </c>
      <c r="G28" s="16"/>
      <c r="H28" s="17">
        <f>23.76+23.76+25+46.08+25-74.66-5.87-23.76-25-25-25-25-23.76-25-25-23.75-15.33-13.35+25+81.45+25+28.58+67.68+73.68-67.31-65.33-73.68+72.88+25-26.33-26.33-26.33-26.33-26.33-23.79-0.67-0.24+0.27+24.86+13.06+25+26.71+39.01+145.13+24.33+47.71+26.71+213.1</f>
        <v>435.61</v>
      </c>
      <c r="I28" s="18" t="s">
        <v>141</v>
      </c>
      <c r="J28" s="18" t="s">
        <v>153</v>
      </c>
      <c r="K28" s="19"/>
      <c r="L28" s="20">
        <f t="shared" si="0"/>
        <v>840</v>
      </c>
      <c r="M28" s="19"/>
      <c r="N28" s="20">
        <v>840</v>
      </c>
      <c r="O28" s="19"/>
      <c r="P28" s="20"/>
      <c r="Q28" s="12"/>
      <c r="R28" s="13"/>
      <c r="S28" s="18"/>
      <c r="T28" s="22"/>
    </row>
    <row r="29" spans="1:20" s="3" customFormat="1" ht="40.799999999999997" x14ac:dyDescent="0.2">
      <c r="A29" s="12">
        <v>16</v>
      </c>
      <c r="B29" s="13" t="s">
        <v>182</v>
      </c>
      <c r="C29" s="14" t="s">
        <v>183</v>
      </c>
      <c r="D29" s="13" t="s">
        <v>184</v>
      </c>
      <c r="E29" s="15" t="s">
        <v>152</v>
      </c>
      <c r="F29" s="12" t="s">
        <v>162</v>
      </c>
      <c r="G29" s="16"/>
      <c r="H29" s="17"/>
      <c r="I29" s="18" t="s">
        <v>141</v>
      </c>
      <c r="J29" s="18" t="s">
        <v>153</v>
      </c>
      <c r="K29" s="19"/>
      <c r="L29" s="20">
        <f t="shared" si="0"/>
        <v>208.66000000000003</v>
      </c>
      <c r="M29" s="19"/>
      <c r="N29" s="20">
        <f>208.08+0.58</f>
        <v>208.66000000000003</v>
      </c>
      <c r="O29" s="19"/>
      <c r="P29" s="20"/>
      <c r="Q29" s="12"/>
      <c r="R29" s="13" t="s">
        <v>185</v>
      </c>
      <c r="S29" s="18"/>
      <c r="T29" s="22"/>
    </row>
    <row r="30" spans="1:20" s="3" customFormat="1" ht="30.6" x14ac:dyDescent="0.2">
      <c r="A30" s="12">
        <v>17</v>
      </c>
      <c r="B30" s="13" t="s">
        <v>75</v>
      </c>
      <c r="C30" s="14" t="s">
        <v>74</v>
      </c>
      <c r="D30" s="13" t="s">
        <v>76</v>
      </c>
      <c r="E30" s="15"/>
      <c r="F30" s="12" t="s">
        <v>141</v>
      </c>
      <c r="G30" s="16"/>
      <c r="H30" s="17">
        <f>390.11+467.89+433.27+511.71+914.43+365.79+590.35+958.29+443.36+44.44-1000</f>
        <v>4119.6399999999994</v>
      </c>
      <c r="I30" s="18"/>
      <c r="J30" s="18"/>
      <c r="K30" s="19"/>
      <c r="L30" s="20"/>
      <c r="M30" s="19"/>
      <c r="N30" s="20"/>
      <c r="O30" s="19"/>
      <c r="P30" s="20"/>
      <c r="Q30" s="12"/>
      <c r="R30" s="13"/>
      <c r="S30" s="18"/>
      <c r="T30" s="22"/>
    </row>
    <row r="31" spans="1:20" s="3" customFormat="1" ht="51" x14ac:dyDescent="0.2">
      <c r="A31" s="12">
        <v>18</v>
      </c>
      <c r="B31" s="13" t="s">
        <v>78</v>
      </c>
      <c r="C31" s="14" t="s">
        <v>77</v>
      </c>
      <c r="D31" s="13" t="s">
        <v>79</v>
      </c>
      <c r="E31" s="15"/>
      <c r="F31" s="12" t="s">
        <v>141</v>
      </c>
      <c r="G31" s="16"/>
      <c r="H31" s="11">
        <v>15.88</v>
      </c>
      <c r="I31" s="18"/>
      <c r="J31" s="18"/>
      <c r="K31" s="19"/>
      <c r="L31" s="20"/>
      <c r="M31" s="19"/>
      <c r="N31" s="20"/>
      <c r="O31" s="19"/>
      <c r="P31" s="20"/>
      <c r="Q31" s="12"/>
      <c r="R31" s="13"/>
      <c r="S31" s="18"/>
      <c r="T31" s="22" t="s">
        <v>170</v>
      </c>
    </row>
    <row r="32" spans="1:20" s="3" customFormat="1" ht="30.6" x14ac:dyDescent="0.2">
      <c r="A32" s="12">
        <v>19</v>
      </c>
      <c r="B32" s="13" t="s">
        <v>142</v>
      </c>
      <c r="C32" s="14" t="s">
        <v>143</v>
      </c>
      <c r="D32" s="13" t="s">
        <v>144</v>
      </c>
      <c r="E32" s="13"/>
      <c r="F32" s="14" t="s">
        <v>141</v>
      </c>
      <c r="G32" s="13"/>
      <c r="H32" s="17" t="s">
        <v>158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20.399999999999999" x14ac:dyDescent="0.25">
      <c r="A33" s="12">
        <v>20</v>
      </c>
      <c r="B33" s="13" t="s">
        <v>81</v>
      </c>
      <c r="C33" s="14" t="s">
        <v>80</v>
      </c>
      <c r="D33" s="13" t="s">
        <v>82</v>
      </c>
      <c r="E33" s="15"/>
      <c r="F33" s="12" t="s">
        <v>141</v>
      </c>
      <c r="G33" s="16"/>
      <c r="H33" s="17">
        <v>3462.25</v>
      </c>
      <c r="I33" s="18"/>
      <c r="J33" s="18"/>
      <c r="K33" s="19"/>
      <c r="L33" s="20"/>
      <c r="M33" s="19"/>
      <c r="N33" s="20"/>
      <c r="O33" s="19"/>
      <c r="P33" s="20"/>
      <c r="Q33" s="12"/>
      <c r="R33" s="13"/>
      <c r="S33" s="18"/>
      <c r="T33" s="22"/>
    </row>
    <row r="34" spans="1:20" ht="20.399999999999999" x14ac:dyDescent="0.25">
      <c r="A34" s="12">
        <v>21</v>
      </c>
      <c r="B34" s="13" t="s">
        <v>147</v>
      </c>
      <c r="C34" s="14" t="s">
        <v>148</v>
      </c>
      <c r="D34" s="13" t="s">
        <v>149</v>
      </c>
      <c r="E34" s="13" t="s">
        <v>152</v>
      </c>
      <c r="F34" s="14" t="s">
        <v>141</v>
      </c>
      <c r="G34" s="13"/>
      <c r="H34" s="17" t="s">
        <v>159</v>
      </c>
      <c r="I34" s="14" t="s">
        <v>141</v>
      </c>
      <c r="J34" s="14" t="s">
        <v>191</v>
      </c>
      <c r="K34" s="13"/>
      <c r="L34" s="20">
        <v>387621.07</v>
      </c>
      <c r="M34" s="13"/>
      <c r="N34" s="20">
        <v>387621.07</v>
      </c>
      <c r="O34" s="13"/>
      <c r="P34" s="13"/>
      <c r="Q34" s="13"/>
      <c r="R34" s="13" t="s">
        <v>197</v>
      </c>
      <c r="S34" s="13"/>
      <c r="T34" s="13"/>
    </row>
    <row r="35" spans="1:20" ht="20.399999999999999" x14ac:dyDescent="0.25">
      <c r="A35" s="12">
        <v>22</v>
      </c>
      <c r="B35" s="13" t="s">
        <v>83</v>
      </c>
      <c r="C35" s="14">
        <v>19158233033</v>
      </c>
      <c r="D35" s="13" t="s">
        <v>84</v>
      </c>
      <c r="E35" s="15"/>
      <c r="F35" s="12" t="s">
        <v>141</v>
      </c>
      <c r="G35" s="16"/>
      <c r="H35" s="17">
        <f>3.13+51</f>
        <v>54.13</v>
      </c>
      <c r="I35" s="18"/>
      <c r="J35" s="18"/>
      <c r="K35" s="19"/>
      <c r="L35" s="20"/>
      <c r="M35" s="19"/>
      <c r="N35" s="20"/>
      <c r="O35" s="19"/>
      <c r="P35" s="20"/>
      <c r="Q35" s="12"/>
      <c r="R35" s="13"/>
      <c r="S35" s="18"/>
      <c r="T35" s="22"/>
    </row>
    <row r="36" spans="1:20" ht="51" x14ac:dyDescent="0.25">
      <c r="A36" s="12">
        <v>23</v>
      </c>
      <c r="B36" s="13" t="s">
        <v>86</v>
      </c>
      <c r="C36" s="14" t="s">
        <v>85</v>
      </c>
      <c r="D36" s="13" t="s">
        <v>87</v>
      </c>
      <c r="E36" s="15"/>
      <c r="F36" s="12" t="s">
        <v>141</v>
      </c>
      <c r="G36" s="16"/>
      <c r="H36" s="11">
        <v>188.53</v>
      </c>
      <c r="I36" s="18"/>
      <c r="J36" s="18"/>
      <c r="K36" s="19"/>
      <c r="L36" s="20"/>
      <c r="M36" s="19"/>
      <c r="N36" s="20"/>
      <c r="O36" s="19"/>
      <c r="P36" s="20"/>
      <c r="Q36" s="12"/>
      <c r="R36" s="13"/>
      <c r="S36" s="18"/>
      <c r="T36" s="22" t="s">
        <v>171</v>
      </c>
    </row>
    <row r="37" spans="1:20" ht="20.399999999999999" x14ac:dyDescent="0.25">
      <c r="A37" s="12">
        <v>24</v>
      </c>
      <c r="B37" s="22" t="s">
        <v>92</v>
      </c>
      <c r="C37" s="14" t="s">
        <v>91</v>
      </c>
      <c r="D37" s="13" t="s">
        <v>96</v>
      </c>
      <c r="E37" s="15" t="s">
        <v>152</v>
      </c>
      <c r="F37" s="12" t="s">
        <v>141</v>
      </c>
      <c r="G37" s="16"/>
      <c r="H37" s="17">
        <f>21.9+21.9+23.89</f>
        <v>67.69</v>
      </c>
      <c r="I37" s="18" t="s">
        <v>141</v>
      </c>
      <c r="J37" s="18" t="s">
        <v>194</v>
      </c>
      <c r="K37" s="19"/>
      <c r="L37" s="20">
        <f t="shared" ref="L37:L44" si="1">N37+P37</f>
        <v>179.18</v>
      </c>
      <c r="M37" s="19"/>
      <c r="N37" s="20">
        <v>179.18</v>
      </c>
      <c r="O37" s="19"/>
      <c r="P37" s="20"/>
      <c r="Q37" s="18"/>
      <c r="R37" s="23"/>
      <c r="S37" s="18"/>
      <c r="T37" s="22"/>
    </row>
    <row r="38" spans="1:20" ht="20.399999999999999" x14ac:dyDescent="0.25">
      <c r="A38" s="12">
        <v>25</v>
      </c>
      <c r="B38" s="22" t="s">
        <v>94</v>
      </c>
      <c r="C38" s="14" t="s">
        <v>93</v>
      </c>
      <c r="D38" s="22" t="s">
        <v>95</v>
      </c>
      <c r="E38" s="22" t="s">
        <v>152</v>
      </c>
      <c r="F38" s="12" t="s">
        <v>141</v>
      </c>
      <c r="G38" s="22"/>
      <c r="H38" s="17">
        <f>58.75+588.04</f>
        <v>646.79</v>
      </c>
      <c r="I38" s="18" t="s">
        <v>141</v>
      </c>
      <c r="J38" s="18" t="s">
        <v>175</v>
      </c>
      <c r="K38" s="19"/>
      <c r="L38" s="20">
        <f t="shared" si="1"/>
        <v>652.65</v>
      </c>
      <c r="M38" s="19"/>
      <c r="N38" s="20">
        <f>646.79+5.86</f>
        <v>652.65</v>
      </c>
      <c r="O38" s="19"/>
      <c r="P38" s="20"/>
      <c r="Q38" s="18"/>
      <c r="R38" s="23" t="s">
        <v>187</v>
      </c>
      <c r="S38" s="18"/>
      <c r="T38" s="22"/>
    </row>
    <row r="39" spans="1:20" ht="20.399999999999999" x14ac:dyDescent="0.25">
      <c r="A39" s="12">
        <v>26</v>
      </c>
      <c r="B39" s="13" t="s">
        <v>131</v>
      </c>
      <c r="C39" s="14" t="s">
        <v>133</v>
      </c>
      <c r="D39" s="13" t="s">
        <v>132</v>
      </c>
      <c r="E39" s="13" t="s">
        <v>152</v>
      </c>
      <c r="F39" s="12" t="s">
        <v>141</v>
      </c>
      <c r="G39" s="13"/>
      <c r="H39" s="17">
        <f>346.5+308.7+308.7</f>
        <v>963.90000000000009</v>
      </c>
      <c r="I39" s="14" t="s">
        <v>141</v>
      </c>
      <c r="J39" s="14" t="s">
        <v>153</v>
      </c>
      <c r="K39" s="13"/>
      <c r="L39" s="20">
        <f t="shared" si="1"/>
        <v>2933.92</v>
      </c>
      <c r="M39" s="13"/>
      <c r="N39" s="20">
        <v>2273.86</v>
      </c>
      <c r="O39" s="13"/>
      <c r="P39" s="20">
        <v>660.06</v>
      </c>
      <c r="Q39" s="13"/>
      <c r="R39" s="13"/>
      <c r="S39" s="13"/>
      <c r="T39" s="13"/>
    </row>
    <row r="40" spans="1:20" ht="30.6" customHeight="1" x14ac:dyDescent="0.25">
      <c r="A40" s="12">
        <v>27</v>
      </c>
      <c r="B40" s="13" t="s">
        <v>98</v>
      </c>
      <c r="C40" s="14" t="s">
        <v>97</v>
      </c>
      <c r="D40" s="13" t="s">
        <v>99</v>
      </c>
      <c r="E40" s="15" t="s">
        <v>152</v>
      </c>
      <c r="F40" s="12" t="s">
        <v>141</v>
      </c>
      <c r="G40" s="16"/>
      <c r="H40" s="17">
        <f>128.69-56.42+692.07+68.04+91.73+40.96+97.35</f>
        <v>1062.42</v>
      </c>
      <c r="I40" s="18" t="s">
        <v>141</v>
      </c>
      <c r="J40" s="18" t="s">
        <v>153</v>
      </c>
      <c r="K40" s="19"/>
      <c r="L40" s="20">
        <f t="shared" si="1"/>
        <v>2639.1500000000005</v>
      </c>
      <c r="M40" s="19"/>
      <c r="N40" s="20">
        <f>2058.36+280.24</f>
        <v>2338.6000000000004</v>
      </c>
      <c r="O40" s="19"/>
      <c r="P40" s="20">
        <v>300.55</v>
      </c>
      <c r="Q40" s="18"/>
      <c r="R40" s="23" t="s">
        <v>166</v>
      </c>
      <c r="S40" s="18"/>
      <c r="T40" s="22"/>
    </row>
    <row r="41" spans="1:20" ht="20.399999999999999" x14ac:dyDescent="0.25">
      <c r="A41" s="12">
        <v>28</v>
      </c>
      <c r="B41" s="13" t="s">
        <v>100</v>
      </c>
      <c r="C41" s="14" t="s">
        <v>102</v>
      </c>
      <c r="D41" s="13" t="s">
        <v>101</v>
      </c>
      <c r="E41" s="15" t="s">
        <v>152</v>
      </c>
      <c r="F41" s="12" t="s">
        <v>141</v>
      </c>
      <c r="G41" s="16"/>
      <c r="H41" s="17">
        <v>430.63</v>
      </c>
      <c r="I41" s="18" t="s">
        <v>141</v>
      </c>
      <c r="J41" s="18" t="s">
        <v>180</v>
      </c>
      <c r="K41" s="19"/>
      <c r="L41" s="20">
        <f t="shared" si="1"/>
        <v>430.63</v>
      </c>
      <c r="M41" s="19"/>
      <c r="N41" s="20">
        <v>430.63</v>
      </c>
      <c r="O41" s="19"/>
      <c r="P41" s="20"/>
      <c r="Q41" s="18"/>
      <c r="R41" s="23" t="s">
        <v>186</v>
      </c>
      <c r="S41" s="18"/>
      <c r="T41" s="22"/>
    </row>
    <row r="42" spans="1:20" ht="30.6" x14ac:dyDescent="0.25">
      <c r="A42" s="40">
        <v>29</v>
      </c>
      <c r="B42" s="34" t="s">
        <v>160</v>
      </c>
      <c r="C42" s="37" t="s">
        <v>161</v>
      </c>
      <c r="D42" s="34" t="s">
        <v>164</v>
      </c>
      <c r="E42" s="15" t="s">
        <v>152</v>
      </c>
      <c r="F42" s="40" t="s">
        <v>162</v>
      </c>
      <c r="G42" s="16"/>
      <c r="H42" s="17"/>
      <c r="I42" s="45" t="s">
        <v>141</v>
      </c>
      <c r="J42" s="45" t="s">
        <v>204</v>
      </c>
      <c r="K42" s="19"/>
      <c r="L42" s="20">
        <f>N42+P42</f>
        <v>2348543.7400000002</v>
      </c>
      <c r="M42" s="19"/>
      <c r="N42" s="25">
        <f>1151136.53+23135.34</f>
        <v>1174271.8700000001</v>
      </c>
      <c r="O42" s="19"/>
      <c r="P42" s="20">
        <v>1174271.8700000001</v>
      </c>
      <c r="Q42" s="12" t="s">
        <v>209</v>
      </c>
      <c r="R42" s="13" t="s">
        <v>203</v>
      </c>
      <c r="S42" s="18"/>
      <c r="T42" s="43" t="s">
        <v>210</v>
      </c>
    </row>
    <row r="43" spans="1:20" ht="117.75" customHeight="1" x14ac:dyDescent="0.25">
      <c r="A43" s="41"/>
      <c r="B43" s="35"/>
      <c r="C43" s="38"/>
      <c r="D43" s="35"/>
      <c r="E43" s="15" t="s">
        <v>202</v>
      </c>
      <c r="F43" s="42"/>
      <c r="G43" s="16"/>
      <c r="H43" s="17"/>
      <c r="I43" s="46"/>
      <c r="J43" s="46"/>
      <c r="K43" s="19"/>
      <c r="L43" s="20"/>
      <c r="M43" s="19"/>
      <c r="N43" s="27"/>
      <c r="O43" s="19"/>
      <c r="P43" s="20"/>
      <c r="Q43" s="18"/>
      <c r="R43" s="13" t="s">
        <v>205</v>
      </c>
      <c r="S43" s="22" t="s">
        <v>206</v>
      </c>
      <c r="T43" s="44"/>
    </row>
    <row r="44" spans="1:20" ht="30.6" x14ac:dyDescent="0.25">
      <c r="A44" s="42"/>
      <c r="B44" s="36"/>
      <c r="C44" s="39"/>
      <c r="D44" s="36"/>
      <c r="E44" s="15" t="s">
        <v>152</v>
      </c>
      <c r="F44" s="12" t="s">
        <v>162</v>
      </c>
      <c r="G44" s="16"/>
      <c r="H44" s="17"/>
      <c r="I44" s="28" t="s">
        <v>141</v>
      </c>
      <c r="J44" s="28" t="s">
        <v>153</v>
      </c>
      <c r="K44" s="19"/>
      <c r="L44" s="20">
        <f t="shared" si="1"/>
        <v>11665.37</v>
      </c>
      <c r="M44" s="19"/>
      <c r="N44" s="20">
        <f>11664.59+0.78</f>
        <v>11665.37</v>
      </c>
      <c r="O44" s="19"/>
      <c r="P44" s="20"/>
      <c r="Q44" s="12" t="s">
        <v>165</v>
      </c>
      <c r="R44" s="23" t="s">
        <v>163</v>
      </c>
      <c r="S44" s="18"/>
      <c r="T44" s="15" t="s">
        <v>207</v>
      </c>
    </row>
    <row r="45" spans="1:20" ht="30.6" x14ac:dyDescent="0.25">
      <c r="A45" s="12">
        <v>30</v>
      </c>
      <c r="B45" s="29" t="s">
        <v>145</v>
      </c>
      <c r="C45" s="14" t="s">
        <v>146</v>
      </c>
      <c r="D45" s="26" t="s">
        <v>104</v>
      </c>
      <c r="E45" s="13" t="s">
        <v>152</v>
      </c>
      <c r="F45" s="14" t="s">
        <v>141</v>
      </c>
      <c r="G45" s="29"/>
      <c r="H45" s="17">
        <f>3654.03+2772.26+130000+70000+100000+30000+10000-60000</f>
        <v>286426.29000000004</v>
      </c>
      <c r="I45" s="19" t="s">
        <v>141</v>
      </c>
      <c r="J45" s="20" t="s">
        <v>191</v>
      </c>
      <c r="K45" s="13"/>
      <c r="L45" s="20">
        <f>287197.06+870.22</f>
        <v>288067.27999999997</v>
      </c>
      <c r="M45" s="13"/>
      <c r="N45" s="20">
        <f>287197.06+870.22</f>
        <v>288067.27999999997</v>
      </c>
      <c r="O45" s="13"/>
      <c r="P45" s="13"/>
      <c r="Q45" s="13"/>
      <c r="R45" s="13" t="s">
        <v>213</v>
      </c>
      <c r="S45" s="13"/>
      <c r="T45" s="13"/>
    </row>
    <row r="46" spans="1:20" ht="20.399999999999999" x14ac:dyDescent="0.25">
      <c r="A46" s="12">
        <v>31</v>
      </c>
      <c r="B46" s="13" t="s">
        <v>103</v>
      </c>
      <c r="C46" s="14" t="s">
        <v>105</v>
      </c>
      <c r="D46" s="29" t="s">
        <v>104</v>
      </c>
      <c r="E46" s="15" t="s">
        <v>152</v>
      </c>
      <c r="F46" s="12" t="s">
        <v>141</v>
      </c>
      <c r="G46" s="16"/>
      <c r="H46" s="17">
        <f>430.63+181.26+256.68+1510.5</f>
        <v>2379.0699999999997</v>
      </c>
      <c r="I46" s="19" t="s">
        <v>141</v>
      </c>
      <c r="J46" s="20" t="s">
        <v>191</v>
      </c>
      <c r="K46" s="19"/>
      <c r="L46" s="20">
        <v>1984.44</v>
      </c>
      <c r="M46" s="19"/>
      <c r="N46" s="20">
        <v>1984.44</v>
      </c>
      <c r="O46" s="19"/>
      <c r="P46" s="20"/>
      <c r="Q46" s="18"/>
      <c r="R46" s="23"/>
      <c r="S46" s="18"/>
      <c r="T46" s="22"/>
    </row>
    <row r="47" spans="1:20" ht="51" x14ac:dyDescent="0.25">
      <c r="A47" s="12">
        <v>32</v>
      </c>
      <c r="B47" s="13" t="s">
        <v>56</v>
      </c>
      <c r="C47" s="14" t="s">
        <v>55</v>
      </c>
      <c r="D47" s="13" t="s">
        <v>57</v>
      </c>
      <c r="E47" s="15"/>
      <c r="F47" s="12" t="s">
        <v>141</v>
      </c>
      <c r="G47" s="16"/>
      <c r="H47" s="11">
        <v>7300</v>
      </c>
      <c r="I47" s="18"/>
      <c r="J47" s="18"/>
      <c r="K47" s="19"/>
      <c r="L47" s="20"/>
      <c r="M47" s="19"/>
      <c r="N47" s="20"/>
      <c r="O47" s="19"/>
      <c r="P47" s="20"/>
      <c r="Q47" s="12"/>
      <c r="R47" s="13"/>
      <c r="S47" s="18"/>
      <c r="T47" s="22" t="s">
        <v>169</v>
      </c>
    </row>
    <row r="48" spans="1:20" ht="20.399999999999999" x14ac:dyDescent="0.25">
      <c r="A48" s="12">
        <v>33</v>
      </c>
      <c r="B48" s="13" t="s">
        <v>109</v>
      </c>
      <c r="C48" s="14" t="s">
        <v>111</v>
      </c>
      <c r="D48" s="13" t="s">
        <v>110</v>
      </c>
      <c r="E48" s="15"/>
      <c r="F48" s="12" t="s">
        <v>141</v>
      </c>
      <c r="G48" s="16"/>
      <c r="H48" s="17">
        <v>420</v>
      </c>
      <c r="I48" s="18"/>
      <c r="J48" s="18"/>
      <c r="K48" s="19"/>
      <c r="L48" s="20"/>
      <c r="M48" s="19"/>
      <c r="N48" s="20"/>
      <c r="O48" s="19"/>
      <c r="P48" s="20"/>
      <c r="Q48" s="18"/>
      <c r="R48" s="23"/>
      <c r="S48" s="18"/>
      <c r="T48" s="22"/>
    </row>
    <row r="49" spans="1:20" ht="20.399999999999999" x14ac:dyDescent="0.25">
      <c r="A49" s="12">
        <v>34</v>
      </c>
      <c r="B49" s="13" t="s">
        <v>106</v>
      </c>
      <c r="C49" s="14" t="s">
        <v>107</v>
      </c>
      <c r="D49" s="13" t="s">
        <v>108</v>
      </c>
      <c r="E49" s="15" t="s">
        <v>152</v>
      </c>
      <c r="F49" s="12" t="s">
        <v>141</v>
      </c>
      <c r="G49" s="16"/>
      <c r="H49" s="17">
        <v>220</v>
      </c>
      <c r="I49" s="18" t="s">
        <v>141</v>
      </c>
      <c r="J49" s="18" t="s">
        <v>191</v>
      </c>
      <c r="K49" s="19"/>
      <c r="L49" s="20">
        <f>N49+P49</f>
        <v>640</v>
      </c>
      <c r="M49" s="19"/>
      <c r="N49" s="20">
        <v>320</v>
      </c>
      <c r="O49" s="19"/>
      <c r="P49" s="20">
        <v>320</v>
      </c>
      <c r="Q49" s="18"/>
      <c r="R49" s="22"/>
      <c r="S49" s="18"/>
      <c r="T49" s="22"/>
    </row>
    <row r="50" spans="1:20" ht="30.6" x14ac:dyDescent="0.25">
      <c r="A50" s="12">
        <v>35</v>
      </c>
      <c r="B50" s="13" t="s">
        <v>112</v>
      </c>
      <c r="C50" s="14" t="s">
        <v>113</v>
      </c>
      <c r="D50" s="13" t="s">
        <v>114</v>
      </c>
      <c r="E50" s="15"/>
      <c r="F50" s="12" t="s">
        <v>141</v>
      </c>
      <c r="G50" s="16"/>
      <c r="H50" s="17">
        <v>729.24</v>
      </c>
      <c r="I50" s="18"/>
      <c r="J50" s="18"/>
      <c r="K50" s="19"/>
      <c r="L50" s="20"/>
      <c r="M50" s="19"/>
      <c r="N50" s="20"/>
      <c r="O50" s="19"/>
      <c r="P50" s="20"/>
      <c r="Q50" s="12"/>
      <c r="R50" s="13"/>
      <c r="S50" s="22"/>
      <c r="T50" s="22"/>
    </row>
    <row r="51" spans="1:20" ht="20.399999999999999" x14ac:dyDescent="0.25">
      <c r="A51" s="12">
        <v>36</v>
      </c>
      <c r="B51" s="13" t="s">
        <v>115</v>
      </c>
      <c r="C51" s="14" t="s">
        <v>116</v>
      </c>
      <c r="D51" s="13" t="s">
        <v>117</v>
      </c>
      <c r="E51" s="15"/>
      <c r="F51" s="12" t="s">
        <v>141</v>
      </c>
      <c r="G51" s="24"/>
      <c r="H51" s="17">
        <v>874.39</v>
      </c>
      <c r="I51" s="18"/>
      <c r="J51" s="18"/>
      <c r="K51" s="19"/>
      <c r="L51" s="20"/>
      <c r="M51" s="19"/>
      <c r="N51" s="20"/>
      <c r="O51" s="19"/>
      <c r="P51" s="20"/>
      <c r="Q51" s="12"/>
      <c r="R51" s="13"/>
      <c r="S51" s="22"/>
      <c r="T51" s="22"/>
    </row>
    <row r="52" spans="1:20" ht="71.400000000000006" customHeight="1" x14ac:dyDescent="0.25">
      <c r="A52" s="12">
        <v>37</v>
      </c>
      <c r="B52" s="13" t="s">
        <v>118</v>
      </c>
      <c r="C52" s="14" t="s">
        <v>119</v>
      </c>
      <c r="D52" s="13" t="s">
        <v>120</v>
      </c>
      <c r="E52" s="13" t="s">
        <v>152</v>
      </c>
      <c r="F52" s="12" t="s">
        <v>141</v>
      </c>
      <c r="G52" s="13"/>
      <c r="H52" s="17">
        <f>455.45+21.56+258.7</f>
        <v>735.71</v>
      </c>
      <c r="I52" s="14" t="s">
        <v>141</v>
      </c>
      <c r="J52" s="14" t="s">
        <v>153</v>
      </c>
      <c r="K52" s="13"/>
      <c r="L52" s="14" t="s">
        <v>157</v>
      </c>
      <c r="M52" s="14"/>
      <c r="N52" s="20" t="s">
        <v>155</v>
      </c>
      <c r="O52" s="14"/>
      <c r="P52" s="20" t="s">
        <v>156</v>
      </c>
      <c r="Q52" s="13"/>
      <c r="R52" s="13"/>
      <c r="S52" s="13"/>
      <c r="T52" s="13" t="s">
        <v>121</v>
      </c>
    </row>
    <row r="53" spans="1:20" ht="51" x14ac:dyDescent="0.25">
      <c r="A53" s="12">
        <v>38</v>
      </c>
      <c r="B53" s="13" t="s">
        <v>122</v>
      </c>
      <c r="C53" s="14" t="s">
        <v>124</v>
      </c>
      <c r="D53" s="13" t="s">
        <v>123</v>
      </c>
      <c r="E53" s="13"/>
      <c r="F53" s="12" t="s">
        <v>141</v>
      </c>
      <c r="G53" s="13"/>
      <c r="H53" s="11">
        <f>0.01+1762.93</f>
        <v>1762.94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22" t="s">
        <v>172</v>
      </c>
    </row>
    <row r="54" spans="1:20" ht="20.399999999999999" x14ac:dyDescent="0.25">
      <c r="A54" s="12">
        <v>39</v>
      </c>
      <c r="B54" s="13" t="s">
        <v>125</v>
      </c>
      <c r="C54" s="14" t="s">
        <v>126</v>
      </c>
      <c r="D54" s="13" t="s">
        <v>127</v>
      </c>
      <c r="E54" s="13" t="s">
        <v>152</v>
      </c>
      <c r="F54" s="12" t="s">
        <v>141</v>
      </c>
      <c r="G54" s="13"/>
      <c r="H54" s="17">
        <f>-495.24-165.9-219.25-343.91-66.4-679.54-624.76-167.05-100.15-390.31-86.89+165.9+124.41-36.4-124.8+5.79+45+629.69+726.31-10.74-146.98+1189.82+112.33+53.63+23.98+1268.8+7.28+350.79+704.73+745.73+1136.08+1351.05+147.77</f>
        <v>5130.7699999999995</v>
      </c>
      <c r="I54" s="14" t="s">
        <v>141</v>
      </c>
      <c r="J54" s="14" t="s">
        <v>215</v>
      </c>
      <c r="K54" s="13"/>
      <c r="L54" s="20" t="s">
        <v>188</v>
      </c>
      <c r="M54" s="13"/>
      <c r="N54" s="20" t="s">
        <v>188</v>
      </c>
      <c r="O54" s="13"/>
      <c r="P54" s="13"/>
      <c r="Q54" s="14" t="s">
        <v>189</v>
      </c>
      <c r="R54" s="13"/>
      <c r="S54" s="13"/>
      <c r="T54" s="13"/>
    </row>
    <row r="55" spans="1:20" ht="78.75" customHeight="1" x14ac:dyDescent="0.25">
      <c r="A55" s="40">
        <v>40</v>
      </c>
      <c r="B55" s="34" t="s">
        <v>128</v>
      </c>
      <c r="C55" s="37" t="s">
        <v>129</v>
      </c>
      <c r="D55" s="34" t="s">
        <v>130</v>
      </c>
      <c r="E55" s="13" t="s">
        <v>152</v>
      </c>
      <c r="F55" s="40" t="s">
        <v>141</v>
      </c>
      <c r="G55" s="37"/>
      <c r="H55" s="47">
        <f>391.02+197.11</f>
        <v>588.13</v>
      </c>
      <c r="I55" s="37" t="s">
        <v>141</v>
      </c>
      <c r="J55" s="37" t="s">
        <v>191</v>
      </c>
      <c r="K55" s="13"/>
      <c r="L55" s="14" t="s">
        <v>192</v>
      </c>
      <c r="M55" s="13"/>
      <c r="N55" s="14" t="s">
        <v>192</v>
      </c>
      <c r="O55" s="13"/>
      <c r="P55" s="13"/>
      <c r="Q55" s="13"/>
      <c r="R55" s="13"/>
      <c r="S55" s="13"/>
      <c r="T55" s="34" t="s">
        <v>201</v>
      </c>
    </row>
    <row r="56" spans="1:20" ht="20.399999999999999" x14ac:dyDescent="0.25">
      <c r="A56" s="42"/>
      <c r="B56" s="36"/>
      <c r="C56" s="39"/>
      <c r="D56" s="36"/>
      <c r="E56" s="13" t="s">
        <v>211</v>
      </c>
      <c r="F56" s="42"/>
      <c r="G56" s="39"/>
      <c r="H56" s="48"/>
      <c r="I56" s="39"/>
      <c r="J56" s="39"/>
      <c r="K56" s="13"/>
      <c r="L56" s="14"/>
      <c r="M56" s="13"/>
      <c r="N56" s="14"/>
      <c r="O56" s="13"/>
      <c r="P56" s="13"/>
      <c r="Q56" s="13"/>
      <c r="R56" s="13" t="s">
        <v>214</v>
      </c>
      <c r="S56" s="13"/>
      <c r="T56" s="36"/>
    </row>
    <row r="57" spans="1:20" ht="20.399999999999999" x14ac:dyDescent="0.25">
      <c r="A57" s="12">
        <v>41</v>
      </c>
      <c r="B57" s="13" t="s">
        <v>134</v>
      </c>
      <c r="C57" s="14" t="s">
        <v>135</v>
      </c>
      <c r="D57" s="13" t="s">
        <v>136</v>
      </c>
      <c r="E57" s="13"/>
      <c r="F57" s="12" t="s">
        <v>141</v>
      </c>
      <c r="G57" s="13"/>
      <c r="H57" s="17">
        <f>349.02</f>
        <v>349.02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61.2" x14ac:dyDescent="0.25">
      <c r="A58" s="12">
        <v>42</v>
      </c>
      <c r="B58" s="13" t="s">
        <v>137</v>
      </c>
      <c r="C58" s="14" t="s">
        <v>138</v>
      </c>
      <c r="D58" s="13" t="s">
        <v>139</v>
      </c>
      <c r="E58" s="13"/>
      <c r="F58" s="12" t="s">
        <v>141</v>
      </c>
      <c r="G58" s="13"/>
      <c r="H58" s="17">
        <f>5.1+211.52+93.37-8</f>
        <v>301.99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 t="s">
        <v>140</v>
      </c>
    </row>
  </sheetData>
  <autoFilter ref="A12:T58" xr:uid="{00000000-0009-0000-0000-000000000000}"/>
  <sortState xmlns:xlrd2="http://schemas.microsoft.com/office/spreadsheetml/2017/richdata2" ref="B13:T53">
    <sortCondition ref="B13:B53"/>
  </sortState>
  <mergeCells count="48">
    <mergeCell ref="H55:H56"/>
    <mergeCell ref="I55:I56"/>
    <mergeCell ref="G55:G56"/>
    <mergeCell ref="J55:J56"/>
    <mergeCell ref="T55:T56"/>
    <mergeCell ref="A55:A56"/>
    <mergeCell ref="B55:B56"/>
    <mergeCell ref="C55:C56"/>
    <mergeCell ref="D55:D56"/>
    <mergeCell ref="F55:F56"/>
    <mergeCell ref="H18:H19"/>
    <mergeCell ref="G18:G19"/>
    <mergeCell ref="I18:I19"/>
    <mergeCell ref="J18:J19"/>
    <mergeCell ref="T18:T19"/>
    <mergeCell ref="A18:A19"/>
    <mergeCell ref="B18:B19"/>
    <mergeCell ref="C18:C19"/>
    <mergeCell ref="D18:D19"/>
    <mergeCell ref="F18:F19"/>
    <mergeCell ref="D42:D44"/>
    <mergeCell ref="C42:C44"/>
    <mergeCell ref="B42:B44"/>
    <mergeCell ref="A42:A44"/>
    <mergeCell ref="T42:T43"/>
    <mergeCell ref="J42:J43"/>
    <mergeCell ref="I42:I43"/>
    <mergeCell ref="F42:F43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2025-01-07T11:23:47Z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