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8. - DEVELOP DYNAMIC d.o.o. Pula (St 165-2026)\Tablica prijavljenih tražbina uz prijave tražbina\"/>
    </mc:Choice>
  </mc:AlternateContent>
  <xr:revisionPtr revIDLastSave="0" documentId="13_ncr:1_{7D9C4CD3-3340-4BA4-ACED-C8D82940C585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8" i="1" l="1"/>
  <c r="L28" i="1" s="1"/>
  <c r="L13" i="1"/>
  <c r="N24" i="1"/>
  <c r="L24" i="1" s="1"/>
  <c r="N47" i="1"/>
  <c r="L47" i="1" s="1"/>
  <c r="N39" i="1"/>
  <c r="L39" i="1" s="1"/>
  <c r="N38" i="1"/>
  <c r="L38" i="1" s="1"/>
  <c r="N43" i="1"/>
  <c r="L43" i="1" s="1"/>
  <c r="N29" i="1" l="1"/>
  <c r="L29" i="1" s="1"/>
  <c r="N27" i="1" l="1"/>
  <c r="L27" i="1" s="1"/>
  <c r="H36" i="1" l="1"/>
  <c r="H15" i="1" l="1"/>
  <c r="H20" i="1" l="1"/>
  <c r="H35" i="1"/>
  <c r="H38" i="1" l="1"/>
  <c r="H48" i="1"/>
  <c r="H42" i="1"/>
  <c r="H41" i="1"/>
  <c r="H40" i="1"/>
  <c r="H44" i="1"/>
  <c r="H30" i="1"/>
  <c r="H28" i="1"/>
  <c r="H24" i="1"/>
  <c r="H21" i="1"/>
  <c r="H16" i="1"/>
  <c r="H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<sst xmlns="http://schemas.openxmlformats.org/spreadsheetml/2006/main" count="237" uniqueCount="181">
  <si>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</si>
  <si>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</si>
  <si>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</si>
  <si>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</si>
  <si>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</si>
  <si>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</si>
  <si>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</si>
  <si>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</si>
  <si>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</si>
  <si>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</si>
  <si>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</si>
  <si>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</si>
  <si>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</si>
  <si>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</si>
  <si>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</si>
  <si>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</si>
  <si>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</si>
  <si>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</si>
  <si>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</si>
  <si>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</si>
  <si>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</si>
  <si>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</si>
  <si>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</si>
  <si>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</si>
  <si>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</si>
  <si>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</si>
  <si>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</si>
  <si>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</si>
  <si>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</si>
  <si>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</si>
  <si>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</si>
  <si>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</si>
  <si>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</si>
  <si>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034-011/26-10/18</t>
  </si>
  <si>
    <t>St-165/2026</t>
  </si>
  <si>
    <t>46460187349</t>
  </si>
  <si>
    <t xml:space="preserve">PIRANESIJEV PRILAZ - VIA GIANBATTISTA PIRANESI 30, 52100 PULA            </t>
  </si>
  <si>
    <t>DEVELOP DYNAMIC d.o.o. Pula</t>
  </si>
  <si>
    <t>29524210204</t>
  </si>
  <si>
    <t>A1 Hrvatska d.o.o.</t>
  </si>
  <si>
    <t>VRTNI PUT 1, 10135 ZAGREB</t>
  </si>
  <si>
    <t>DA</t>
  </si>
  <si>
    <t>58411618728</t>
  </si>
  <si>
    <t>AQUA NAVIS d.o.o.</t>
  </si>
  <si>
    <t>MARDEGANIJEVA ULICA - VIA ULDERICO CARLO MARDEGANI 30, 52100 PULA</t>
  </si>
  <si>
    <t>87971197112</t>
  </si>
  <si>
    <t>BENUSSI d.o.o.</t>
  </si>
  <si>
    <t>Fažanska cesta-Valb. 88, 52100 Valbandon</t>
  </si>
  <si>
    <t>82766393306</t>
  </si>
  <si>
    <t>BETON TOMIŠIĆ d.o.o.</t>
  </si>
  <si>
    <t>GRADIŠĆE 8 A, 52341 ŽMINJ</t>
  </si>
  <si>
    <t>57160528400</t>
  </si>
  <si>
    <t>De Conte d.o.o.</t>
  </si>
  <si>
    <t xml:space="preserve">PULSKA 2, 52220 Labin </t>
  </si>
  <si>
    <t>57503796226</t>
  </si>
  <si>
    <t>ERI - MAR d.o.o.</t>
  </si>
  <si>
    <t>ULICA VALICA - VIA DELLA VALLE 12, 52100 Pula</t>
  </si>
  <si>
    <t>18641488309</t>
  </si>
  <si>
    <t xml:space="preserve">FOLO SAMANTA, vl. obrta ERMAN                                         </t>
  </si>
  <si>
    <t>TOMIŠIĆI 1 A, 52341 TOMIŠIĆI</t>
  </si>
  <si>
    <t>22694857747</t>
  </si>
  <si>
    <t>EUROHERC osiguranje d.d.</t>
  </si>
  <si>
    <t>ULICA GRADA VUKOVARA 282, 10000 Zagreb</t>
  </si>
  <si>
    <t>69638067216</t>
  </si>
  <si>
    <t>FERO-TERM d.o.o.</t>
  </si>
  <si>
    <t>GOSPODARSKA ULICA 17, 10255 DONJI STUPNIK</t>
  </si>
  <si>
    <t>85821130368</t>
  </si>
  <si>
    <t>FINA</t>
  </si>
  <si>
    <t xml:space="preserve">ULICA GRADA VUKOVARA 70, 10000 ZAGREB </t>
  </si>
  <si>
    <t>73257289177</t>
  </si>
  <si>
    <t xml:space="preserve">CRNOBORI MARIO, vl. obrta I&amp;M                                          </t>
  </si>
  <si>
    <t>VINTIJAN 53, 52100 VINTIJAN</t>
  </si>
  <si>
    <t>91473721336</t>
  </si>
  <si>
    <t>ISTRA BETON d.o.o.</t>
  </si>
  <si>
    <t xml:space="preserve">LABINSKA ULICA - VIA ALBONA 81, 52100 Pula </t>
  </si>
  <si>
    <t>83377531887</t>
  </si>
  <si>
    <t>KANINI d.o.o.</t>
  </si>
  <si>
    <t>SALAMBATI 50,  52341 SVETVINČENAT</t>
  </si>
  <si>
    <t>08162792853</t>
  </si>
  <si>
    <t>KAPELOTO BETON d.o.o.</t>
  </si>
  <si>
    <t>GALIŽANA, PODUZETNIČKA ZONA 17, 52100 VODNJAN</t>
  </si>
  <si>
    <t>19903863297</t>
  </si>
  <si>
    <t>KAVA export - import d. o. o.</t>
  </si>
  <si>
    <t>Vodnjanska cesta - Via Dignano 230, 52215  Fažana</t>
  </si>
  <si>
    <t>17231519023</t>
  </si>
  <si>
    <t>REPUBLIKA HRVATSKA MINISTARSTVO PRAVOSUĐA, UPRAVE I DIGITALNE TRANSFORMACIJE, UPRAVA ZA ZATVORSKI SUSTAV I PROBACIJU, KAZNIONICA U VALTURI</t>
  </si>
  <si>
    <t>VALTURSKO POLJE 211, 52100 VALTURA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</si>
  <si>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(Kaznionica u Valturi)</t>
    </r>
  </si>
  <si>
    <t>69673689183</t>
  </si>
  <si>
    <t>MC PLUS d.o.o.</t>
  </si>
  <si>
    <t>STUPNIČKE ŠIPKOVINE 3 1, 10000 Zagreb</t>
  </si>
  <si>
    <t>20160562981</t>
  </si>
  <si>
    <t>MUNIDAKOMERC d.o.o.</t>
  </si>
  <si>
    <t>Munida 90, 52203 Medulin</t>
  </si>
  <si>
    <t>99928925666</t>
  </si>
  <si>
    <t xml:space="preserve">VUKOVARSKA 44, 52100 PULA </t>
  </si>
  <si>
    <t>57270798205</t>
  </si>
  <si>
    <t>PBZ-LEASING d.o.o.</t>
  </si>
  <si>
    <t xml:space="preserve">RADNIČKA CESTA 44, 10000 Zagreb </t>
  </si>
  <si>
    <t>02535697732</t>
  </si>
  <si>
    <t>PRIVREDNA BANKA ZAGREB D.D.</t>
  </si>
  <si>
    <t xml:space="preserve">RADNIČKA CESTA 50, 10000 ZAGREB </t>
  </si>
  <si>
    <t>63315096047</t>
  </si>
  <si>
    <t>PULJANKA d.d u stečaju</t>
  </si>
  <si>
    <t>Anticova ulica - Via Andrea Antico 5, 52100 Pula</t>
  </si>
  <si>
    <t>08845823660</t>
  </si>
  <si>
    <t>SIL - KAM d. o. o.</t>
  </si>
  <si>
    <t>ŠIŠANSKA CESTA - VIA SISSANO 231 B, 52100 Pula</t>
  </si>
  <si>
    <t>73497369534</t>
  </si>
  <si>
    <t>TOI TOI d.o.o.</t>
  </si>
  <si>
    <t xml:space="preserve">KVINTIČKA ULICA 16, 10163 Zagreb </t>
  </si>
  <si>
    <t>15476919655</t>
  </si>
  <si>
    <t>VEDAR d.o.o.</t>
  </si>
  <si>
    <t>VELIKA TRNOVITICA 269,  43280 VELIKA TRNOVITICA</t>
  </si>
  <si>
    <t>77599004659</t>
  </si>
  <si>
    <t>ANIČIĆ d.o.o. "u likvidaciji"</t>
  </si>
  <si>
    <t>Fažanska cesta 40, 52100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</si>
  <si>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(ANICIC d.o.o.)</t>
    </r>
  </si>
  <si>
    <t>72185505785</t>
  </si>
  <si>
    <t>VUKOVARSKA 27, 52440 POREČ</t>
  </si>
  <si>
    <t>79387861098</t>
  </si>
  <si>
    <t>KLANČAR ŽERJAVI  d.o.o. - Podružnica Varaždin</t>
  </si>
  <si>
    <t>Varaždinska ulica - Odvojak I 11, 42000 Jalkovec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</si>
  <si>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(KLANČAR ŽERJAVI d.o.o.)</t>
    </r>
  </si>
  <si>
    <t>VEJNOVIĆ ROVIS TAMARA, odvjetnica</t>
  </si>
  <si>
    <t>22955081473</t>
  </si>
  <si>
    <t>L. GRADNJA d.o.o.</t>
  </si>
  <si>
    <t xml:space="preserve">NOBILEOVA ULICA - VIA PIETRO NOBILE 27, 52100 Pula </t>
  </si>
  <si>
    <t>22986101095</t>
  </si>
  <si>
    <t>MAGO d. o. O.</t>
  </si>
  <si>
    <t>KAMIK 18 B, 52100 Banjole</t>
  </si>
  <si>
    <t>95610267164</t>
  </si>
  <si>
    <t>MODULAR STANOGRADNJA d.o.o.</t>
  </si>
  <si>
    <t xml:space="preserve">MLETAČKA ULICA - VIA VENEZIA 12, 52100 Pula </t>
  </si>
  <si>
    <t>77898585535</t>
  </si>
  <si>
    <t xml:space="preserve">DRAGOJEVIĆ VEDRAN, vl.obrta MONTTEHNA                                       </t>
  </si>
  <si>
    <t>TOMASINIJEVA ULICA 2, 52100 Pula</t>
  </si>
  <si>
    <t>66710683982</t>
  </si>
  <si>
    <t>SALIDARU d. o. o.</t>
  </si>
  <si>
    <t xml:space="preserve">Pifarska ulica 1, 52341 Žminj </t>
  </si>
  <si>
    <t>02439776920</t>
  </si>
  <si>
    <t>TEH IN ISTRA d.o.o.</t>
  </si>
  <si>
    <t>Buonarrotijeva ulica - Via Michelangelo Buonarroti 17, 52100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</si>
  <si>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(OBRT MONTTEHNA)</t>
    </r>
  </si>
  <si>
    <t xml:space="preserve">GRŽENTIĆ IGOR, zajednički obrt GRGA, suvlasnici Igor Gržentić i Andrej Gržentić                                         </t>
  </si>
  <si>
    <t>25609559342</t>
  </si>
  <si>
    <t>HAMAG-BICRO</t>
  </si>
  <si>
    <t>NE</t>
  </si>
  <si>
    <t>KSAVER 208, 10112 Zagreb</t>
  </si>
  <si>
    <t>Ugovor o zajmu broj 68/27016</t>
  </si>
  <si>
    <t>28.04.2026.</t>
  </si>
  <si>
    <t>60226762642</t>
  </si>
  <si>
    <t>INTERIOR N. j.d.o.o.</t>
  </si>
  <si>
    <t>TOMASINIJEVA ULICA - VIA GIACOMO FILIPPO TOMASINI 17, 52100 Pula</t>
  </si>
  <si>
    <t>30.04.2026.</t>
  </si>
  <si>
    <t>Redovna tražbina</t>
  </si>
  <si>
    <t>Ugovor, u tijeku je ovršni postupak pred Općinskim sudom u Puli, Ovrv-3491/2026</t>
  </si>
  <si>
    <t>18683136487</t>
  </si>
  <si>
    <t>REPUBLIKA HRVATSKA MINISTARSTVO FINANCIJA</t>
  </si>
  <si>
    <t>04.05.2026.</t>
  </si>
  <si>
    <t>Katančićeva ulica 5, 10000 Zagreb</t>
  </si>
  <si>
    <t>Porezni dug</t>
  </si>
  <si>
    <t>DA
17.374,45 EUR</t>
  </si>
  <si>
    <t>06.05.2026.</t>
  </si>
  <si>
    <t>Izvod otvorenih stavki, računi za preuzetu robu, Trgovački sud u Pazinu Povrv-109/2025</t>
  </si>
  <si>
    <t>62928453799</t>
  </si>
  <si>
    <t xml:space="preserve">NEMČIĆ TOMI, vl. obrta VISIONING                                    </t>
  </si>
  <si>
    <t>BARBALIĆEVA ULICA - VIA FRAN BARBALIĆ 1, 52100 PULA</t>
  </si>
  <si>
    <t>05.05.2026.</t>
  </si>
  <si>
    <t>DA
3.296,25 EUR</t>
  </si>
  <si>
    <t>Račun za izvedene usluge i trošak određen u ovršnoj ispravi</t>
  </si>
  <si>
    <t>12.05.2026.</t>
  </si>
  <si>
    <t>Ugovorni odnos, podnesen prijedlog za ovrhu, J.B. Sonja Obrovac Skira, Pula, Ovrv-4945/2026</t>
  </si>
  <si>
    <t>13.05.2026.</t>
  </si>
  <si>
    <t>Provedba osnova za plaćanje - prisilna naplata</t>
  </si>
  <si>
    <t>Ugovor o pretplatničkom odnosu, šifra</t>
  </si>
  <si>
    <t>15.05.2026.</t>
  </si>
  <si>
    <t>Računi, izvod iz poslovnih knjiga, Rješenje o ovrsi, Trgovački sud u Pazinu, Povrv-107/2025</t>
  </si>
  <si>
    <t>DA
187.272,75 kn / 24.855,37 EUR</t>
  </si>
  <si>
    <t>22.05.2026.</t>
  </si>
  <si>
    <t>118-08-4012-26-15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</si>
</sst>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3.33203125" style="1" customWidth="1"/>
    <col min="18" max="18" width="33.5546875" style="1" customWidth="1"/>
    <col min="19" max="19" width="22.33203125" style="1" customWidth="1"/>
    <col min="20" max="20" width="11.6640625" style="1" customWidth="1"/>
  </cols>
  <sheetData>
    <row r="1" spans="1:20" s="4" customFormat="1" ht="12" x14ac:dyDescent="0.2">
      <c r="A1" s="28" t="s">
        <v>0</v>
      </c>
      <c r="B1" s="28"/>
      <c r="C1" s="28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s="4" customFormat="1" ht="10.199999999999999" x14ac:dyDescent="0.2">
      <c r="A2" s="28" t="s">
        <v>2</v>
      </c>
      <c r="B2" s="28"/>
      <c r="C2" s="28"/>
      <c r="D2" s="32" t="s">
        <v>179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4" customFormat="1" ht="10.199999999999999" x14ac:dyDescent="0.2">
      <c r="A3" s="28" t="s">
        <v>21</v>
      </c>
      <c r="B3" s="28" t="s">
        <v>3</v>
      </c>
      <c r="C3" s="28"/>
      <c r="D3" s="29" t="s">
        <v>33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4" customFormat="1" ht="10.199999999999999" x14ac:dyDescent="0.2">
      <c r="A4" s="28" t="s">
        <v>22</v>
      </c>
      <c r="B4" s="28"/>
      <c r="C4" s="28"/>
      <c r="D4" s="29" t="s">
        <v>180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4" customFormat="1" ht="10.199999999999999" x14ac:dyDescent="0.2">
      <c r="A5" s="28" t="s">
        <v>4</v>
      </c>
      <c r="B5" s="28"/>
      <c r="C5" s="28"/>
      <c r="D5" s="29" t="s">
        <v>32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s="4" customFormat="1" ht="10.199999999999999" x14ac:dyDescent="0.2">
      <c r="A6" s="28" t="s">
        <v>5</v>
      </c>
      <c r="B6" s="28"/>
      <c r="C6" s="28"/>
      <c r="D6" s="29" t="s">
        <v>34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0.199999999999999" x14ac:dyDescent="0.2">
      <c r="A7" s="28" t="s">
        <v>6</v>
      </c>
      <c r="B7" s="28" t="s">
        <v>3</v>
      </c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0.199999999999999" x14ac:dyDescent="0.2">
      <c r="A8" s="28" t="s">
        <v>7</v>
      </c>
      <c r="B8" s="28"/>
      <c r="C8" s="28"/>
      <c r="D8" s="29" t="s">
        <v>37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0.199999999999999" x14ac:dyDescent="0.2">
      <c r="A9" s="28" t="s">
        <v>8</v>
      </c>
      <c r="B9" s="28"/>
      <c r="C9" s="28"/>
      <c r="D9" s="30" t="s">
        <v>35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4" customFormat="1" ht="10.199999999999999" x14ac:dyDescent="0.2">
      <c r="A10" s="28" t="s">
        <v>9</v>
      </c>
      <c r="B10" s="28"/>
      <c r="C10" s="28"/>
      <c r="D10" s="29" t="s">
        <v>36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2">
        <v>1</v>
      </c>
      <c r="B13" s="13" t="s">
        <v>39</v>
      </c>
      <c r="C13" s="14" t="s">
        <v>38</v>
      </c>
      <c r="D13" s="13" t="s">
        <v>40</v>
      </c>
      <c r="E13" s="15" t="s">
        <v>155</v>
      </c>
      <c r="F13" s="12" t="s">
        <v>41</v>
      </c>
      <c r="G13" s="16"/>
      <c r="H13" s="17">
        <f>5+78+237.94+229.71+247.05+602.22+261.59</f>
        <v>1661.51</v>
      </c>
      <c r="I13" s="18" t="s">
        <v>41</v>
      </c>
      <c r="J13" s="18" t="s">
        <v>173</v>
      </c>
      <c r="K13" s="19"/>
      <c r="L13" s="20">
        <f>N13+P13</f>
        <v>756.57</v>
      </c>
      <c r="M13" s="19"/>
      <c r="N13" s="20">
        <v>756.57</v>
      </c>
      <c r="O13" s="19"/>
      <c r="P13" s="20"/>
      <c r="Q13" s="21"/>
      <c r="R13" s="22" t="s">
        <v>175</v>
      </c>
      <c r="S13" s="23"/>
      <c r="T13" s="24"/>
    </row>
    <row r="14" spans="1:20" ht="51" x14ac:dyDescent="0.25">
      <c r="A14" s="12">
        <v>2</v>
      </c>
      <c r="B14" s="13" t="s">
        <v>115</v>
      </c>
      <c r="C14" s="14" t="s">
        <v>114</v>
      </c>
      <c r="D14" s="13" t="s">
        <v>116</v>
      </c>
      <c r="E14" s="15"/>
      <c r="F14" s="12" t="s">
        <v>41</v>
      </c>
      <c r="G14" s="16"/>
      <c r="H14" s="17">
        <v>0.1</v>
      </c>
      <c r="I14" s="18"/>
      <c r="J14" s="18"/>
      <c r="K14" s="19"/>
      <c r="L14" s="20"/>
      <c r="M14" s="19"/>
      <c r="N14" s="20"/>
      <c r="O14" s="19"/>
      <c r="P14" s="20"/>
      <c r="Q14" s="21"/>
      <c r="R14" s="22"/>
      <c r="S14" s="23"/>
      <c r="T14" s="23" t="s">
        <v>117</v>
      </c>
    </row>
    <row r="15" spans="1:20" ht="40.799999999999997" x14ac:dyDescent="0.25">
      <c r="A15" s="12">
        <v>3</v>
      </c>
      <c r="B15" s="13" t="s">
        <v>43</v>
      </c>
      <c r="C15" s="14" t="s">
        <v>42</v>
      </c>
      <c r="D15" s="13" t="s">
        <v>44</v>
      </c>
      <c r="E15" s="15"/>
      <c r="F15" s="12" t="s">
        <v>41</v>
      </c>
      <c r="G15" s="16"/>
      <c r="H15" s="17">
        <f>60+243.54</f>
        <v>303.53999999999996</v>
      </c>
      <c r="I15" s="18"/>
      <c r="J15" s="18"/>
      <c r="K15" s="19"/>
      <c r="L15" s="20"/>
      <c r="M15" s="19"/>
      <c r="N15" s="20"/>
      <c r="O15" s="19"/>
      <c r="P15" s="20"/>
      <c r="Q15" s="21"/>
      <c r="R15" s="22"/>
      <c r="S15" s="23"/>
      <c r="T15" s="24"/>
    </row>
    <row r="16" spans="1:20" ht="20.399999999999999" x14ac:dyDescent="0.25">
      <c r="A16" s="12">
        <v>4</v>
      </c>
      <c r="B16" s="13" t="s">
        <v>46</v>
      </c>
      <c r="C16" s="14" t="s">
        <v>45</v>
      </c>
      <c r="D16" s="13" t="s">
        <v>47</v>
      </c>
      <c r="E16" s="15"/>
      <c r="F16" s="12" t="s">
        <v>41</v>
      </c>
      <c r="G16" s="16"/>
      <c r="H16" s="17">
        <f>2149.76+164.46</f>
        <v>2314.2200000000003</v>
      </c>
      <c r="I16" s="18"/>
      <c r="J16" s="18"/>
      <c r="K16" s="19"/>
      <c r="L16" s="20"/>
      <c r="M16" s="19"/>
      <c r="N16" s="20"/>
      <c r="O16" s="19"/>
      <c r="P16" s="20"/>
      <c r="Q16" s="21"/>
      <c r="R16" s="22"/>
      <c r="S16" s="23"/>
      <c r="T16" s="24"/>
    </row>
    <row r="17" spans="1:20" ht="20.399999999999999" x14ac:dyDescent="0.25">
      <c r="A17" s="12">
        <v>5</v>
      </c>
      <c r="B17" s="13" t="s">
        <v>49</v>
      </c>
      <c r="C17" s="14" t="s">
        <v>48</v>
      </c>
      <c r="D17" s="13" t="s">
        <v>50</v>
      </c>
      <c r="E17" s="15"/>
      <c r="F17" s="12" t="s">
        <v>41</v>
      </c>
      <c r="G17" s="16"/>
      <c r="H17" s="17">
        <v>2256.87</v>
      </c>
      <c r="I17" s="18"/>
      <c r="J17" s="18"/>
      <c r="K17" s="19"/>
      <c r="L17" s="20"/>
      <c r="M17" s="19"/>
      <c r="N17" s="20"/>
      <c r="O17" s="19"/>
      <c r="P17" s="20"/>
      <c r="Q17" s="21"/>
      <c r="R17" s="22"/>
      <c r="S17" s="23"/>
      <c r="T17" s="24"/>
    </row>
    <row r="18" spans="1:20" ht="20.399999999999999" x14ac:dyDescent="0.25">
      <c r="A18" s="12">
        <v>6</v>
      </c>
      <c r="B18" s="13" t="s">
        <v>70</v>
      </c>
      <c r="C18" s="14" t="s">
        <v>69</v>
      </c>
      <c r="D18" s="13" t="s">
        <v>71</v>
      </c>
      <c r="E18" s="15"/>
      <c r="F18" s="12" t="s">
        <v>41</v>
      </c>
      <c r="G18" s="16"/>
      <c r="H18" s="17">
        <v>1225</v>
      </c>
      <c r="I18" s="18"/>
      <c r="J18" s="18"/>
      <c r="K18" s="19"/>
      <c r="L18" s="20"/>
      <c r="M18" s="19"/>
      <c r="N18" s="20"/>
      <c r="O18" s="19"/>
      <c r="P18" s="20"/>
      <c r="Q18" s="21"/>
      <c r="R18" s="22"/>
      <c r="S18" s="23"/>
      <c r="T18" s="24"/>
    </row>
    <row r="19" spans="1:20" x14ac:dyDescent="0.25">
      <c r="A19" s="12">
        <v>7</v>
      </c>
      <c r="B19" s="13" t="s">
        <v>52</v>
      </c>
      <c r="C19" s="14" t="s">
        <v>51</v>
      </c>
      <c r="D19" s="13" t="s">
        <v>53</v>
      </c>
      <c r="E19" s="15"/>
      <c r="F19" s="12" t="s">
        <v>41</v>
      </c>
      <c r="G19" s="16"/>
      <c r="H19" s="17">
        <v>1271.25</v>
      </c>
      <c r="I19" s="18"/>
      <c r="J19" s="18"/>
      <c r="K19" s="19"/>
      <c r="L19" s="20"/>
      <c r="M19" s="19"/>
      <c r="N19" s="20"/>
      <c r="O19" s="19"/>
      <c r="P19" s="20"/>
      <c r="Q19" s="21"/>
      <c r="R19" s="22"/>
      <c r="S19" s="23"/>
      <c r="T19" s="24"/>
    </row>
    <row r="20" spans="1:20" ht="51" x14ac:dyDescent="0.25">
      <c r="A20" s="12">
        <v>8</v>
      </c>
      <c r="B20" s="22" t="s">
        <v>135</v>
      </c>
      <c r="C20" s="25" t="s">
        <v>134</v>
      </c>
      <c r="D20" s="22" t="s">
        <v>136</v>
      </c>
      <c r="E20" s="24"/>
      <c r="F20" s="21" t="s">
        <v>41</v>
      </c>
      <c r="G20" s="26"/>
      <c r="H20" s="17">
        <f>105+225</f>
        <v>330</v>
      </c>
      <c r="I20" s="18"/>
      <c r="J20" s="18"/>
      <c r="K20" s="19"/>
      <c r="L20" s="20"/>
      <c r="M20" s="19"/>
      <c r="N20" s="20"/>
      <c r="O20" s="19"/>
      <c r="P20" s="20"/>
      <c r="Q20" s="21"/>
      <c r="R20" s="22"/>
      <c r="S20" s="23"/>
      <c r="T20" s="23" t="s">
        <v>143</v>
      </c>
    </row>
    <row r="21" spans="1:20" ht="30.6" x14ac:dyDescent="0.25">
      <c r="A21" s="12">
        <v>9</v>
      </c>
      <c r="B21" s="13" t="s">
        <v>55</v>
      </c>
      <c r="C21" s="14" t="s">
        <v>54</v>
      </c>
      <c r="D21" s="13" t="s">
        <v>56</v>
      </c>
      <c r="E21" s="15"/>
      <c r="F21" s="12" t="s">
        <v>41</v>
      </c>
      <c r="G21" s="16"/>
      <c r="H21" s="17">
        <f>756.88+190+225+155+834.5+80.25</f>
        <v>2241.63</v>
      </c>
      <c r="I21" s="18"/>
      <c r="J21" s="18"/>
      <c r="K21" s="19"/>
      <c r="L21" s="20"/>
      <c r="M21" s="19"/>
      <c r="N21" s="20"/>
      <c r="O21" s="19"/>
      <c r="P21" s="20"/>
      <c r="Q21" s="21"/>
      <c r="R21" s="22"/>
      <c r="S21" s="23"/>
      <c r="T21" s="24"/>
    </row>
    <row r="22" spans="1:20" ht="30.6" x14ac:dyDescent="0.25">
      <c r="A22" s="12">
        <v>10</v>
      </c>
      <c r="B22" s="13" t="s">
        <v>61</v>
      </c>
      <c r="C22" s="14" t="s">
        <v>60</v>
      </c>
      <c r="D22" s="13" t="s">
        <v>62</v>
      </c>
      <c r="E22" s="15"/>
      <c r="F22" s="12" t="s">
        <v>41</v>
      </c>
      <c r="G22" s="16"/>
      <c r="H22" s="17">
        <v>22.9</v>
      </c>
      <c r="I22" s="18"/>
      <c r="J22" s="18"/>
      <c r="K22" s="19"/>
      <c r="L22" s="20"/>
      <c r="M22" s="19"/>
      <c r="N22" s="20"/>
      <c r="O22" s="19"/>
      <c r="P22" s="20"/>
      <c r="Q22" s="21"/>
      <c r="R22" s="22"/>
      <c r="S22" s="23"/>
      <c r="T22" s="24"/>
    </row>
    <row r="23" spans="1:20" ht="30.6" x14ac:dyDescent="0.25">
      <c r="A23" s="12">
        <v>11</v>
      </c>
      <c r="B23" s="13" t="s">
        <v>64</v>
      </c>
      <c r="C23" s="14" t="s">
        <v>63</v>
      </c>
      <c r="D23" s="13" t="s">
        <v>65</v>
      </c>
      <c r="E23" s="15"/>
      <c r="F23" s="12" t="s">
        <v>41</v>
      </c>
      <c r="G23" s="16"/>
      <c r="H23" s="17">
        <v>5399.21</v>
      </c>
      <c r="I23" s="18"/>
      <c r="J23" s="18"/>
      <c r="K23" s="19"/>
      <c r="L23" s="20"/>
      <c r="M23" s="19"/>
      <c r="N23" s="20"/>
      <c r="O23" s="19"/>
      <c r="P23" s="20"/>
      <c r="Q23" s="21"/>
      <c r="R23" s="22"/>
      <c r="S23" s="23"/>
      <c r="T23" s="24"/>
    </row>
    <row r="24" spans="1:20" ht="30.6" x14ac:dyDescent="0.25">
      <c r="A24" s="12">
        <v>12</v>
      </c>
      <c r="B24" s="13" t="s">
        <v>67</v>
      </c>
      <c r="C24" s="14" t="s">
        <v>66</v>
      </c>
      <c r="D24" s="13" t="s">
        <v>68</v>
      </c>
      <c r="E24" s="15" t="s">
        <v>155</v>
      </c>
      <c r="F24" s="12" t="s">
        <v>41</v>
      </c>
      <c r="G24" s="16"/>
      <c r="H24" s="17">
        <f>1.16+1.16+1.16+1.16+1.16+1.16+1.16+1.16+1.16+2.33+2.33</f>
        <v>15.1</v>
      </c>
      <c r="I24" s="18" t="s">
        <v>41</v>
      </c>
      <c r="J24" s="18" t="s">
        <v>173</v>
      </c>
      <c r="K24" s="19"/>
      <c r="L24" s="20">
        <f>N24+P24</f>
        <v>363.13</v>
      </c>
      <c r="M24" s="19"/>
      <c r="N24" s="20">
        <f>363.13</f>
        <v>363.13</v>
      </c>
      <c r="O24" s="19"/>
      <c r="P24" s="20"/>
      <c r="Q24" s="21"/>
      <c r="R24" s="22" t="s">
        <v>174</v>
      </c>
      <c r="S24" s="23"/>
      <c r="T24" s="24"/>
    </row>
    <row r="25" spans="1:20" ht="20.399999999999999" x14ac:dyDescent="0.25">
      <c r="A25" s="12">
        <v>13</v>
      </c>
      <c r="B25" s="13" t="s">
        <v>58</v>
      </c>
      <c r="C25" s="14" t="s">
        <v>57</v>
      </c>
      <c r="D25" s="13" t="s">
        <v>59</v>
      </c>
      <c r="E25" s="15"/>
      <c r="F25" s="12" t="s">
        <v>41</v>
      </c>
      <c r="G25" s="16"/>
      <c r="H25" s="17">
        <v>399.84</v>
      </c>
      <c r="I25" s="18"/>
      <c r="J25" s="18"/>
      <c r="K25" s="19"/>
      <c r="L25" s="20"/>
      <c r="M25" s="19"/>
      <c r="N25" s="20"/>
      <c r="O25" s="19"/>
      <c r="P25" s="20"/>
      <c r="Q25" s="21"/>
      <c r="R25" s="22"/>
      <c r="S25" s="23"/>
      <c r="T25" s="24"/>
    </row>
    <row r="26" spans="1:20" ht="30.6" x14ac:dyDescent="0.25">
      <c r="A26" s="12">
        <v>14</v>
      </c>
      <c r="B26" s="13" t="s">
        <v>144</v>
      </c>
      <c r="C26" s="14" t="s">
        <v>118</v>
      </c>
      <c r="D26" s="13" t="s">
        <v>119</v>
      </c>
      <c r="E26" s="15"/>
      <c r="F26" s="12" t="s">
        <v>41</v>
      </c>
      <c r="G26" s="16"/>
      <c r="H26" s="17">
        <v>3050</v>
      </c>
      <c r="I26" s="18"/>
      <c r="J26" s="18"/>
      <c r="K26" s="19"/>
      <c r="L26" s="20"/>
      <c r="M26" s="19"/>
      <c r="N26" s="20"/>
      <c r="O26" s="19"/>
      <c r="P26" s="20"/>
      <c r="Q26" s="21"/>
      <c r="R26" s="22"/>
      <c r="S26" s="23"/>
      <c r="T26" s="24"/>
    </row>
    <row r="27" spans="1:20" ht="30.6" x14ac:dyDescent="0.25">
      <c r="A27" s="12">
        <v>15</v>
      </c>
      <c r="B27" s="13" t="s">
        <v>146</v>
      </c>
      <c r="C27" s="14" t="s">
        <v>145</v>
      </c>
      <c r="D27" s="13" t="s">
        <v>148</v>
      </c>
      <c r="E27" s="15" t="s">
        <v>155</v>
      </c>
      <c r="F27" s="12" t="s">
        <v>147</v>
      </c>
      <c r="G27" s="16"/>
      <c r="H27" s="17"/>
      <c r="I27" s="18" t="s">
        <v>41</v>
      </c>
      <c r="J27" s="18" t="s">
        <v>150</v>
      </c>
      <c r="K27" s="19"/>
      <c r="L27" s="20">
        <f>N27+P27</f>
        <v>12775.98</v>
      </c>
      <c r="M27" s="19"/>
      <c r="N27" s="20">
        <f>4809.42+27.22+172.05</f>
        <v>5008.6900000000005</v>
      </c>
      <c r="O27" s="19"/>
      <c r="P27" s="20">
        <v>7767.29</v>
      </c>
      <c r="Q27" s="21" t="s">
        <v>178</v>
      </c>
      <c r="R27" s="22" t="s">
        <v>149</v>
      </c>
      <c r="S27" s="23"/>
      <c r="T27" s="24"/>
    </row>
    <row r="28" spans="1:20" ht="30.6" x14ac:dyDescent="0.25">
      <c r="A28" s="12">
        <v>16</v>
      </c>
      <c r="B28" s="13" t="s">
        <v>73</v>
      </c>
      <c r="C28" s="14" t="s">
        <v>72</v>
      </c>
      <c r="D28" s="13" t="s">
        <v>74</v>
      </c>
      <c r="E28" s="15" t="s">
        <v>155</v>
      </c>
      <c r="F28" s="12" t="s">
        <v>41</v>
      </c>
      <c r="G28" s="16"/>
      <c r="H28" s="17">
        <f>2365.14+2365.13</f>
        <v>4730.2700000000004</v>
      </c>
      <c r="I28" s="18" t="s">
        <v>41</v>
      </c>
      <c r="J28" s="18" t="s">
        <v>176</v>
      </c>
      <c r="K28" s="19"/>
      <c r="L28" s="20">
        <f>N28+P28</f>
        <v>6161.87</v>
      </c>
      <c r="M28" s="19"/>
      <c r="N28" s="20">
        <f>4730.28+1431.59</f>
        <v>6161.87</v>
      </c>
      <c r="O28" s="19"/>
      <c r="P28" s="20"/>
      <c r="Q28" s="21" t="s">
        <v>41</v>
      </c>
      <c r="R28" s="22" t="s">
        <v>177</v>
      </c>
      <c r="S28" s="23"/>
      <c r="T28" s="24"/>
    </row>
    <row r="29" spans="1:20" ht="40.799999999999997" x14ac:dyDescent="0.25">
      <c r="A29" s="12">
        <v>17</v>
      </c>
      <c r="B29" s="13" t="s">
        <v>152</v>
      </c>
      <c r="C29" s="14" t="s">
        <v>151</v>
      </c>
      <c r="D29" s="13" t="s">
        <v>153</v>
      </c>
      <c r="E29" s="15" t="s">
        <v>155</v>
      </c>
      <c r="F29" s="12" t="s">
        <v>147</v>
      </c>
      <c r="G29" s="16"/>
      <c r="H29" s="17"/>
      <c r="I29" s="18" t="s">
        <v>41</v>
      </c>
      <c r="J29" s="18" t="s">
        <v>154</v>
      </c>
      <c r="K29" s="19"/>
      <c r="L29" s="20">
        <f>N29+P29</f>
        <v>22676.82</v>
      </c>
      <c r="M29" s="19"/>
      <c r="N29" s="20">
        <f>10898.94+439.47</f>
        <v>11338.41</v>
      </c>
      <c r="O29" s="19"/>
      <c r="P29" s="20">
        <v>11338.41</v>
      </c>
      <c r="Q29" s="21"/>
      <c r="R29" s="22" t="s">
        <v>156</v>
      </c>
      <c r="S29" s="23"/>
      <c r="T29" s="24"/>
    </row>
    <row r="30" spans="1:20" ht="20.399999999999999" x14ac:dyDescent="0.25">
      <c r="A30" s="12">
        <v>18</v>
      </c>
      <c r="B30" s="13" t="s">
        <v>76</v>
      </c>
      <c r="C30" s="14" t="s">
        <v>75</v>
      </c>
      <c r="D30" s="13" t="s">
        <v>77</v>
      </c>
      <c r="E30" s="15"/>
      <c r="F30" s="12" t="s">
        <v>41</v>
      </c>
      <c r="G30" s="16"/>
      <c r="H30" s="17">
        <f>12.86+46.54+47.18</f>
        <v>106.58</v>
      </c>
      <c r="I30" s="18"/>
      <c r="J30" s="18"/>
      <c r="K30" s="19"/>
      <c r="L30" s="20"/>
      <c r="M30" s="19"/>
      <c r="N30" s="20"/>
      <c r="O30" s="19"/>
      <c r="P30" s="20"/>
      <c r="Q30" s="21"/>
      <c r="R30" s="22"/>
      <c r="S30" s="23"/>
      <c r="T30" s="24"/>
    </row>
    <row r="31" spans="1:20" ht="30.6" x14ac:dyDescent="0.25">
      <c r="A31" s="12">
        <v>19</v>
      </c>
      <c r="B31" s="13" t="s">
        <v>79</v>
      </c>
      <c r="C31" s="14" t="s">
        <v>78</v>
      </c>
      <c r="D31" s="13" t="s">
        <v>80</v>
      </c>
      <c r="E31" s="15"/>
      <c r="F31" s="12" t="s">
        <v>41</v>
      </c>
      <c r="G31" s="16"/>
      <c r="H31" s="17">
        <v>0.02</v>
      </c>
      <c r="I31" s="18"/>
      <c r="J31" s="18"/>
      <c r="K31" s="19"/>
      <c r="L31" s="20"/>
      <c r="M31" s="19"/>
      <c r="N31" s="20"/>
      <c r="O31" s="19"/>
      <c r="P31" s="20"/>
      <c r="Q31" s="21"/>
      <c r="R31" s="22"/>
      <c r="S31" s="23"/>
      <c r="T31" s="24"/>
    </row>
    <row r="32" spans="1:20" ht="30.6" x14ac:dyDescent="0.25">
      <c r="A32" s="12">
        <v>20</v>
      </c>
      <c r="B32" s="13" t="s">
        <v>82</v>
      </c>
      <c r="C32" s="14" t="s">
        <v>81</v>
      </c>
      <c r="D32" s="13" t="s">
        <v>83</v>
      </c>
      <c r="E32" s="15"/>
      <c r="F32" s="12" t="s">
        <v>41</v>
      </c>
      <c r="G32" s="16"/>
      <c r="H32" s="17">
        <v>325.27</v>
      </c>
      <c r="I32" s="18"/>
      <c r="J32" s="18"/>
      <c r="K32" s="19"/>
      <c r="L32" s="20"/>
      <c r="M32" s="19"/>
      <c r="N32" s="20"/>
      <c r="O32" s="19"/>
      <c r="P32" s="20"/>
      <c r="Q32" s="21"/>
      <c r="R32" s="22"/>
      <c r="S32" s="23"/>
      <c r="T32" s="24"/>
    </row>
    <row r="33" spans="1:20" ht="61.2" x14ac:dyDescent="0.25">
      <c r="A33" s="12">
        <v>21</v>
      </c>
      <c r="B33" s="13" t="s">
        <v>121</v>
      </c>
      <c r="C33" s="14" t="s">
        <v>120</v>
      </c>
      <c r="D33" s="13" t="s">
        <v>122</v>
      </c>
      <c r="E33" s="15"/>
      <c r="F33" s="12" t="s">
        <v>41</v>
      </c>
      <c r="G33" s="16"/>
      <c r="H33" s="17">
        <v>4029.8</v>
      </c>
      <c r="I33" s="18"/>
      <c r="J33" s="18"/>
      <c r="K33" s="19"/>
      <c r="L33" s="20"/>
      <c r="M33" s="19"/>
      <c r="N33" s="20"/>
      <c r="O33" s="19"/>
      <c r="P33" s="20"/>
      <c r="Q33" s="21"/>
      <c r="R33" s="22"/>
      <c r="S33" s="23"/>
      <c r="T33" s="23" t="s">
        <v>123</v>
      </c>
    </row>
    <row r="34" spans="1:20" ht="30.6" x14ac:dyDescent="0.25">
      <c r="A34" s="12">
        <v>22</v>
      </c>
      <c r="B34" s="22" t="s">
        <v>126</v>
      </c>
      <c r="C34" s="25" t="s">
        <v>125</v>
      </c>
      <c r="D34" s="22" t="s">
        <v>127</v>
      </c>
      <c r="E34" s="24"/>
      <c r="F34" s="21" t="s">
        <v>41</v>
      </c>
      <c r="G34" s="26"/>
      <c r="H34" s="17">
        <v>4410</v>
      </c>
      <c r="I34" s="18"/>
      <c r="J34" s="18"/>
      <c r="K34" s="19"/>
      <c r="L34" s="20"/>
      <c r="M34" s="19"/>
      <c r="N34" s="20"/>
      <c r="O34" s="19"/>
      <c r="P34" s="20"/>
      <c r="Q34" s="21"/>
      <c r="R34" s="22"/>
      <c r="S34" s="23"/>
      <c r="T34" s="24"/>
    </row>
    <row r="35" spans="1:20" ht="20.399999999999999" x14ac:dyDescent="0.25">
      <c r="A35" s="12">
        <v>23</v>
      </c>
      <c r="B35" s="22" t="s">
        <v>129</v>
      </c>
      <c r="C35" s="25" t="s">
        <v>128</v>
      </c>
      <c r="D35" s="22" t="s">
        <v>130</v>
      </c>
      <c r="E35" s="24"/>
      <c r="F35" s="21" t="s">
        <v>41</v>
      </c>
      <c r="G35" s="26"/>
      <c r="H35" s="17">
        <f>299.96+0.03-52+467.29</f>
        <v>715.28</v>
      </c>
      <c r="I35" s="18"/>
      <c r="J35" s="18"/>
      <c r="K35" s="19"/>
      <c r="L35" s="20"/>
      <c r="M35" s="19"/>
      <c r="N35" s="20"/>
      <c r="O35" s="19"/>
      <c r="P35" s="20"/>
      <c r="Q35" s="21"/>
      <c r="R35" s="22"/>
      <c r="S35" s="23"/>
      <c r="T35" s="24"/>
    </row>
    <row r="36" spans="1:20" ht="30.6" x14ac:dyDescent="0.25">
      <c r="A36" s="12">
        <v>24</v>
      </c>
      <c r="B36" s="13" t="s">
        <v>89</v>
      </c>
      <c r="C36" s="14" t="s">
        <v>88</v>
      </c>
      <c r="D36" s="13" t="s">
        <v>90</v>
      </c>
      <c r="E36" s="15"/>
      <c r="F36" s="12" t="s">
        <v>41</v>
      </c>
      <c r="G36" s="16"/>
      <c r="H36" s="17">
        <f>219.44+2.84+2765.85</f>
        <v>2988.13</v>
      </c>
      <c r="I36" s="18"/>
      <c r="J36" s="18"/>
      <c r="K36" s="19"/>
      <c r="L36" s="20"/>
      <c r="M36" s="19"/>
      <c r="N36" s="20"/>
      <c r="O36" s="19"/>
      <c r="P36" s="20"/>
      <c r="Q36" s="21"/>
      <c r="R36" s="22"/>
      <c r="S36" s="23"/>
      <c r="T36" s="24"/>
    </row>
    <row r="37" spans="1:20" ht="30.6" x14ac:dyDescent="0.25">
      <c r="A37" s="12">
        <v>25</v>
      </c>
      <c r="B37" s="22" t="s">
        <v>132</v>
      </c>
      <c r="C37" s="25" t="s">
        <v>131</v>
      </c>
      <c r="D37" s="22" t="s">
        <v>133</v>
      </c>
      <c r="E37" s="24"/>
      <c r="F37" s="21" t="s">
        <v>41</v>
      </c>
      <c r="G37" s="26"/>
      <c r="H37" s="17">
        <v>0.48</v>
      </c>
      <c r="I37" s="18"/>
      <c r="J37" s="18"/>
      <c r="K37" s="19"/>
      <c r="L37" s="20"/>
      <c r="M37" s="19"/>
      <c r="N37" s="20"/>
      <c r="O37" s="19"/>
      <c r="P37" s="20"/>
      <c r="Q37" s="21"/>
      <c r="R37" s="22"/>
      <c r="S37" s="23"/>
      <c r="T37" s="24"/>
    </row>
    <row r="38" spans="1:20" ht="20.399999999999999" x14ac:dyDescent="0.25">
      <c r="A38" s="12">
        <v>26</v>
      </c>
      <c r="B38" s="13" t="s">
        <v>92</v>
      </c>
      <c r="C38" s="14" t="s">
        <v>91</v>
      </c>
      <c r="D38" s="13" t="s">
        <v>93</v>
      </c>
      <c r="E38" s="15" t="s">
        <v>155</v>
      </c>
      <c r="F38" s="12" t="s">
        <v>41</v>
      </c>
      <c r="G38" s="16"/>
      <c r="H38" s="17">
        <f>2070.29+3041.07+352.49+2549.4+97.44+318.11+50.4+50.53+812.1+2984.71+312.59+48.13+1202.06+144.2+3509.63+24.75-53.09+71.48+11.48+47.21+2603.99+1031.4+728.62+185.37+1266.57+254.43+602.68+111.24+849.2+570.93+50.02+368.73+28.6</f>
        <v>26296.760000000002</v>
      </c>
      <c r="I38" s="18" t="s">
        <v>41</v>
      </c>
      <c r="J38" s="18" t="s">
        <v>163</v>
      </c>
      <c r="K38" s="19"/>
      <c r="L38" s="20">
        <f>N38+P38</f>
        <v>64593.52</v>
      </c>
      <c r="M38" s="19"/>
      <c r="N38" s="20">
        <f>26296.76+6000</f>
        <v>32296.76</v>
      </c>
      <c r="O38" s="19"/>
      <c r="P38" s="20">
        <v>32296.76</v>
      </c>
      <c r="Q38" s="21"/>
      <c r="R38" s="22" t="s">
        <v>164</v>
      </c>
      <c r="S38" s="9"/>
      <c r="T38" s="24"/>
    </row>
    <row r="39" spans="1:20" ht="30.6" x14ac:dyDescent="0.25">
      <c r="A39" s="12">
        <v>27</v>
      </c>
      <c r="B39" s="13" t="s">
        <v>166</v>
      </c>
      <c r="C39" s="14" t="s">
        <v>165</v>
      </c>
      <c r="D39" s="13" t="s">
        <v>167</v>
      </c>
      <c r="E39" s="15" t="s">
        <v>155</v>
      </c>
      <c r="F39" s="12" t="s">
        <v>147</v>
      </c>
      <c r="G39" s="16"/>
      <c r="H39" s="17"/>
      <c r="I39" s="18" t="s">
        <v>41</v>
      </c>
      <c r="J39" s="18" t="s">
        <v>168</v>
      </c>
      <c r="K39" s="19"/>
      <c r="L39" s="20">
        <f>N39+P39</f>
        <v>3296.25</v>
      </c>
      <c r="M39" s="19"/>
      <c r="N39" s="20">
        <f>3005.39+290.86</f>
        <v>3296.25</v>
      </c>
      <c r="O39" s="19"/>
      <c r="P39" s="20"/>
      <c r="Q39" s="21" t="s">
        <v>169</v>
      </c>
      <c r="R39" s="22" t="s">
        <v>170</v>
      </c>
      <c r="S39" s="9"/>
      <c r="T39" s="24"/>
    </row>
    <row r="40" spans="1:20" ht="20.399999999999999" x14ac:dyDescent="0.25">
      <c r="A40" s="12">
        <v>28</v>
      </c>
      <c r="B40" s="13" t="s">
        <v>97</v>
      </c>
      <c r="C40" s="14" t="s">
        <v>96</v>
      </c>
      <c r="D40" s="13" t="s">
        <v>98</v>
      </c>
      <c r="E40" s="15"/>
      <c r="F40" s="12" t="s">
        <v>41</v>
      </c>
      <c r="G40" s="16"/>
      <c r="H40" s="17">
        <f>7490.18+270.85+6.25+270.85+8.27+270.85+10.39+7.96+6.44+5.31+4.14</f>
        <v>8351.49</v>
      </c>
      <c r="I40" s="18"/>
      <c r="J40" s="18"/>
      <c r="K40" s="19"/>
      <c r="L40" s="20"/>
      <c r="M40" s="19"/>
      <c r="N40" s="20"/>
      <c r="O40" s="19"/>
      <c r="P40" s="20"/>
      <c r="Q40" s="21"/>
      <c r="R40" s="22"/>
      <c r="S40" s="23"/>
      <c r="T40" s="24"/>
    </row>
    <row r="41" spans="1:20" ht="20.399999999999999" x14ac:dyDescent="0.25">
      <c r="A41" s="12">
        <v>29</v>
      </c>
      <c r="B41" s="13" t="s">
        <v>100</v>
      </c>
      <c r="C41" s="14" t="s">
        <v>99</v>
      </c>
      <c r="D41" s="13" t="s">
        <v>101</v>
      </c>
      <c r="E41" s="15"/>
      <c r="F41" s="12" t="s">
        <v>41</v>
      </c>
      <c r="G41" s="16"/>
      <c r="H41" s="17">
        <f>25.25+3.18+162.05+103.18</f>
        <v>293.66000000000003</v>
      </c>
      <c r="I41" s="18"/>
      <c r="J41" s="18"/>
      <c r="K41" s="19"/>
      <c r="L41" s="20"/>
      <c r="M41" s="19"/>
      <c r="N41" s="20"/>
      <c r="O41" s="19"/>
      <c r="P41" s="20"/>
      <c r="Q41" s="21"/>
      <c r="R41" s="22"/>
      <c r="S41" s="23"/>
      <c r="T41" s="24"/>
    </row>
    <row r="42" spans="1:20" ht="30.6" x14ac:dyDescent="0.25">
      <c r="A42" s="12">
        <v>30</v>
      </c>
      <c r="B42" s="13" t="s">
        <v>103</v>
      </c>
      <c r="C42" s="14" t="s">
        <v>102</v>
      </c>
      <c r="D42" s="13" t="s">
        <v>104</v>
      </c>
      <c r="E42" s="15"/>
      <c r="F42" s="12" t="s">
        <v>41</v>
      </c>
      <c r="G42" s="16"/>
      <c r="H42" s="17">
        <f>25.05+31.88+25+40+40+31.25+37.5+35.25+39.95+18.75+21.25+21.25</f>
        <v>367.13</v>
      </c>
      <c r="I42" s="18"/>
      <c r="J42" s="18"/>
      <c r="K42" s="19"/>
      <c r="L42" s="20"/>
      <c r="M42" s="19"/>
      <c r="N42" s="20"/>
      <c r="O42" s="19"/>
      <c r="P42" s="20"/>
      <c r="Q42" s="21"/>
      <c r="R42" s="22"/>
      <c r="S42" s="23"/>
      <c r="T42" s="24"/>
    </row>
    <row r="43" spans="1:20" ht="20.399999999999999" x14ac:dyDescent="0.25">
      <c r="A43" s="12">
        <v>31</v>
      </c>
      <c r="B43" s="13" t="s">
        <v>158</v>
      </c>
      <c r="C43" s="14" t="s">
        <v>157</v>
      </c>
      <c r="D43" s="13" t="s">
        <v>160</v>
      </c>
      <c r="E43" s="15" t="s">
        <v>155</v>
      </c>
      <c r="F43" s="12" t="s">
        <v>147</v>
      </c>
      <c r="G43" s="16"/>
      <c r="H43" s="17"/>
      <c r="I43" s="18" t="s">
        <v>41</v>
      </c>
      <c r="J43" s="18" t="s">
        <v>159</v>
      </c>
      <c r="K43" s="19"/>
      <c r="L43" s="20">
        <f>N43+P43</f>
        <v>17374.45</v>
      </c>
      <c r="M43" s="19"/>
      <c r="N43" s="20">
        <f>17237.3+137.15</f>
        <v>17374.45</v>
      </c>
      <c r="O43" s="19"/>
      <c r="P43" s="20"/>
      <c r="Q43" s="21" t="s">
        <v>162</v>
      </c>
      <c r="R43" s="22" t="s">
        <v>161</v>
      </c>
      <c r="S43" s="23"/>
      <c r="T43" s="24"/>
    </row>
    <row r="44" spans="1:20" ht="71.400000000000006" x14ac:dyDescent="0.25">
      <c r="A44" s="12">
        <v>32</v>
      </c>
      <c r="B44" s="13" t="s">
        <v>85</v>
      </c>
      <c r="C44" s="14" t="s">
        <v>84</v>
      </c>
      <c r="D44" s="13" t="s">
        <v>86</v>
      </c>
      <c r="E44" s="15"/>
      <c r="F44" s="12" t="s">
        <v>41</v>
      </c>
      <c r="G44" s="16"/>
      <c r="H44" s="17">
        <f>36.3+43.79+24.78+32.28+71.17+32.14+5.76+62.62+48.29+35.15+32.28+123.43+14.4+75.6+207.11+447.32+458.54+216.59+105.83+78.87+17.9+30.94+47.57+77.2+168.49+161.18+305.65+85.23+89.74+117.34+85.09</f>
        <v>3338.5800000000004</v>
      </c>
      <c r="I44" s="18"/>
      <c r="J44" s="18"/>
      <c r="K44" s="19"/>
      <c r="L44" s="20"/>
      <c r="M44" s="19"/>
      <c r="N44" s="20"/>
      <c r="O44" s="19"/>
      <c r="P44" s="20"/>
      <c r="Q44" s="21"/>
      <c r="R44" s="22"/>
      <c r="S44" s="27"/>
      <c r="T44" s="23" t="s">
        <v>87</v>
      </c>
    </row>
    <row r="45" spans="1:20" ht="20.399999999999999" x14ac:dyDescent="0.25">
      <c r="A45" s="12">
        <v>33</v>
      </c>
      <c r="B45" s="22" t="s">
        <v>138</v>
      </c>
      <c r="C45" s="25" t="s">
        <v>137</v>
      </c>
      <c r="D45" s="22" t="s">
        <v>139</v>
      </c>
      <c r="E45" s="24"/>
      <c r="F45" s="21" t="s">
        <v>41</v>
      </c>
      <c r="G45" s="26"/>
      <c r="H45" s="17">
        <v>0.01</v>
      </c>
      <c r="I45" s="18"/>
      <c r="J45" s="18"/>
      <c r="K45" s="19"/>
      <c r="L45" s="20"/>
      <c r="M45" s="19"/>
      <c r="N45" s="20"/>
      <c r="O45" s="19"/>
      <c r="P45" s="20"/>
      <c r="Q45" s="21"/>
      <c r="R45" s="22"/>
      <c r="S45" s="23"/>
      <c r="T45" s="24"/>
    </row>
    <row r="46" spans="1:20" ht="30.6" x14ac:dyDescent="0.25">
      <c r="A46" s="12">
        <v>34</v>
      </c>
      <c r="B46" s="13" t="s">
        <v>106</v>
      </c>
      <c r="C46" s="14" t="s">
        <v>105</v>
      </c>
      <c r="D46" s="13" t="s">
        <v>107</v>
      </c>
      <c r="E46" s="15"/>
      <c r="F46" s="12" t="s">
        <v>41</v>
      </c>
      <c r="G46" s="16"/>
      <c r="H46" s="17">
        <v>510</v>
      </c>
      <c r="I46" s="18"/>
      <c r="J46" s="18"/>
      <c r="K46" s="19"/>
      <c r="L46" s="20"/>
      <c r="M46" s="19"/>
      <c r="N46" s="20"/>
      <c r="O46" s="19"/>
      <c r="P46" s="20"/>
      <c r="Q46" s="21"/>
      <c r="R46" s="22"/>
      <c r="S46" s="23"/>
      <c r="T46" s="24"/>
    </row>
    <row r="47" spans="1:20" ht="40.799999999999997" x14ac:dyDescent="0.25">
      <c r="A47" s="12">
        <v>35</v>
      </c>
      <c r="B47" s="22" t="s">
        <v>141</v>
      </c>
      <c r="C47" s="25" t="s">
        <v>140</v>
      </c>
      <c r="D47" s="22" t="s">
        <v>142</v>
      </c>
      <c r="E47" s="24" t="s">
        <v>155</v>
      </c>
      <c r="F47" s="21" t="s">
        <v>41</v>
      </c>
      <c r="G47" s="26"/>
      <c r="H47" s="17">
        <v>11106.16</v>
      </c>
      <c r="I47" s="18" t="s">
        <v>41</v>
      </c>
      <c r="J47" s="18" t="s">
        <v>171</v>
      </c>
      <c r="K47" s="19"/>
      <c r="L47" s="20">
        <f>N47+P47</f>
        <v>11328.52</v>
      </c>
      <c r="M47" s="19"/>
      <c r="N47" s="20">
        <f>11106.16+154.42</f>
        <v>11260.58</v>
      </c>
      <c r="O47" s="19"/>
      <c r="P47" s="20">
        <v>67.94</v>
      </c>
      <c r="Q47" s="21"/>
      <c r="R47" s="22" t="s">
        <v>172</v>
      </c>
      <c r="S47" s="23"/>
      <c r="T47" s="24"/>
    </row>
    <row r="48" spans="1:20" ht="20.399999999999999" x14ac:dyDescent="0.25">
      <c r="A48" s="12">
        <v>36</v>
      </c>
      <c r="B48" s="13" t="s">
        <v>109</v>
      </c>
      <c r="C48" s="14" t="s">
        <v>108</v>
      </c>
      <c r="D48" s="13" t="s">
        <v>110</v>
      </c>
      <c r="E48" s="15"/>
      <c r="F48" s="12" t="s">
        <v>41</v>
      </c>
      <c r="G48" s="16"/>
      <c r="H48" s="17">
        <f>125+125+125+125+125+125+125</f>
        <v>875</v>
      </c>
      <c r="I48" s="18"/>
      <c r="J48" s="18"/>
      <c r="K48" s="19"/>
      <c r="L48" s="20"/>
      <c r="M48" s="19"/>
      <c r="N48" s="20"/>
      <c r="O48" s="19"/>
      <c r="P48" s="20"/>
      <c r="Q48" s="21"/>
      <c r="R48" s="22"/>
      <c r="S48" s="27"/>
      <c r="T48" s="23"/>
    </row>
    <row r="49" spans="1:20" ht="30.6" x14ac:dyDescent="0.25">
      <c r="A49" s="12">
        <v>37</v>
      </c>
      <c r="B49" s="13" t="s">
        <v>112</v>
      </c>
      <c r="C49" s="14" t="s">
        <v>111</v>
      </c>
      <c r="D49" s="13" t="s">
        <v>113</v>
      </c>
      <c r="E49" s="15"/>
      <c r="F49" s="12" t="s">
        <v>41</v>
      </c>
      <c r="G49" s="16"/>
      <c r="H49" s="17">
        <v>142.13999999999999</v>
      </c>
      <c r="I49" s="18"/>
      <c r="J49" s="18"/>
      <c r="K49" s="19"/>
      <c r="L49" s="20"/>
      <c r="M49" s="19"/>
      <c r="N49" s="20"/>
      <c r="O49" s="19"/>
      <c r="P49" s="20"/>
      <c r="Q49" s="21"/>
      <c r="R49" s="22"/>
      <c r="S49" s="23"/>
      <c r="T49" s="24"/>
    </row>
    <row r="50" spans="1:20" ht="20.399999999999999" x14ac:dyDescent="0.25">
      <c r="A50" s="12">
        <v>38</v>
      </c>
      <c r="B50" s="13" t="s">
        <v>124</v>
      </c>
      <c r="C50" s="14" t="s">
        <v>94</v>
      </c>
      <c r="D50" s="13" t="s">
        <v>95</v>
      </c>
      <c r="E50" s="15"/>
      <c r="F50" s="12" t="s">
        <v>41</v>
      </c>
      <c r="G50" s="16"/>
      <c r="H50" s="17">
        <v>1875</v>
      </c>
      <c r="I50" s="18"/>
      <c r="J50" s="18"/>
      <c r="K50" s="19"/>
      <c r="L50" s="20"/>
      <c r="M50" s="19"/>
      <c r="N50" s="20"/>
      <c r="O50" s="19"/>
      <c r="P50" s="20"/>
      <c r="Q50" s="21"/>
      <c r="R50" s="22"/>
      <c r="S50" s="23"/>
      <c r="T50" s="24"/>
    </row>
  </sheetData>
  <sortState xmlns:xlrd2="http://schemas.microsoft.com/office/spreadsheetml/2017/richdata2" ref="B13:T47">
    <sortCondition ref="B13:B47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O 3 G K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O 3 G K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t x i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O 3 G K X A F m G J O n A A A A + A A A A B I A A A A A A A A A A A A A A A A A A A A A A E N v b m Z p Z y 9 Q Y W N r Y W d l L n h t b F B L A Q I t A B Q A A g A I A D t x i l x T c j g s m w A A A O E A A A A T A A A A A A A A A A A A A A A A A P M A A A B b Q 2 9 u d G V u d F 9 U e X B l c 1 0 u e G 1 s U E s B A i 0 A F A A C A A g A O 3 G K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u E 6 H S c n U P Q Q V j O Y Z R h i A i g A A A A A E g A A A o A A A A B A A A A A Q J G V A t v n c 6 C g m m 9 W L + e U C U A A A A D u s v p 1 Q t j s L Z n s m W Z g / D K g A 6 N o J U A o G Y l 5 6 / O 2 d D E F k N H Y 7 q W W Z E P x f g g C 5 w 0 V 7 d n R I t Q X h 4 2 N n L v 1 K z S m z 1 4 G I / M O u V 8 G w v g 9 M M i p 1 i X g p F A A A A P X d w e v S T 0 I t d w 7 G b G 5 T 1 n I 2 p X E 7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2026-05-22T11:03:53Z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