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riwebs\Nagodbena Vijeća\26.11. - DI KLANA d.d. Klana (St 97-2026)\Tablica prijavljenih tražbina uz prijave tražbina\"/>
    </mc:Choice>
  </mc:AlternateContent>
  <xr:revisionPtr revIDLastSave="0" documentId="13_ncr:1_{7AC5F3E6-4ADD-4F2B-92B5-BAA14B3AF630}" xr6:coauthVersionLast="47" xr6:coauthVersionMax="47" xr10:uidLastSave="{00000000-0000-0000-0000-000000000000}"/>
  <bookViews>
    <workbookView xWindow="-108" yWindow="-108" windowWidth="30936" windowHeight="16896" tabRatio="954" xr2:uid="{00000000-000D-0000-FFFF-FFFF00000000}"/>
  </bookViews>
  <sheets>
    <sheet name="Prijave tražbina" sheetId="1" r:id="rId1"/>
    <sheet name="Sheet1" sheetId="2" r:id="rId2"/>
  </sheets>
  <definedNames>
    <definedName name="_xlnm._FilterDatabase" localSheetId="0" hidden="1">'Prijave tražbina'!$A$12:$T$321</definedName>
    <definedName name="_xlnm.Print_Titles" localSheetId="0">'Prijave tražbina'!$12:$12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7" i="1" l="1"/>
  <c r="N167" i="1"/>
  <c r="N239" i="1"/>
  <c r="L239" i="1" s="1"/>
  <c r="N141" i="1"/>
  <c r="L141" i="1" s="1"/>
  <c r="L316" i="1"/>
  <c r="N217" i="1"/>
  <c r="L217" i="1" s="1"/>
  <c r="N139" i="1"/>
  <c r="L139" i="1" s="1"/>
  <c r="N81" i="1"/>
  <c r="L81" i="1" s="1"/>
  <c r="L208" i="1" l="1"/>
  <c r="N73" i="1" l="1"/>
  <c r="N72" i="1"/>
  <c r="N71" i="1"/>
  <c r="N70" i="1"/>
  <c r="N69" i="1"/>
  <c r="N68" i="1"/>
  <c r="N67" i="1"/>
  <c r="N66" i="1"/>
  <c r="N65" i="1"/>
  <c r="N64" i="1"/>
  <c r="N63" i="1"/>
  <c r="N62" i="1"/>
  <c r="N61" i="1"/>
  <c r="N60" i="1"/>
  <c r="N59" i="1"/>
  <c r="N58" i="1"/>
  <c r="N57" i="1"/>
  <c r="N56" i="1"/>
  <c r="N55" i="1"/>
  <c r="N54" i="1"/>
  <c r="N53" i="1"/>
  <c r="N52" i="1"/>
  <c r="N51" i="1"/>
  <c r="N50" i="1"/>
  <c r="N49" i="1"/>
  <c r="N47" i="1"/>
  <c r="N25" i="1"/>
  <c r="L25" i="1" s="1"/>
  <c r="L47" i="1" l="1"/>
  <c r="N93" i="1"/>
  <c r="L93" i="1" s="1"/>
  <c r="L235" i="1"/>
  <c r="N183" i="1"/>
  <c r="L183" i="1" s="1"/>
  <c r="N268" i="1"/>
  <c r="L268" i="1" s="1"/>
  <c r="N285" i="1"/>
  <c r="N284" i="1"/>
  <c r="N74" i="1"/>
  <c r="L74" i="1" s="1"/>
  <c r="L244" i="1"/>
  <c r="N246" i="1"/>
  <c r="L246" i="1" s="1"/>
  <c r="N187" i="1"/>
  <c r="L187" i="1" s="1"/>
  <c r="L284" i="1" l="1"/>
  <c r="N276" i="1"/>
  <c r="L276" i="1" s="1"/>
  <c r="L230" i="1"/>
  <c r="L152" i="1"/>
  <c r="N39" i="1"/>
  <c r="L39" i="1" s="1"/>
  <c r="N151" i="1"/>
  <c r="L151" i="1" s="1"/>
  <c r="N195" i="1" l="1"/>
  <c r="L195" i="1" s="1"/>
  <c r="L191" i="1"/>
  <c r="N257" i="1" l="1"/>
  <c r="L257" i="1" s="1"/>
  <c r="N200" i="1"/>
  <c r="L200" i="1" s="1"/>
  <c r="N190" i="1"/>
  <c r="L190" i="1" s="1"/>
  <c r="N290" i="1"/>
  <c r="L290" i="1" s="1"/>
  <c r="N126" i="1"/>
  <c r="L126" i="1" s="1"/>
  <c r="N202" i="1" l="1"/>
  <c r="L202" i="1" s="1"/>
  <c r="N201" i="1"/>
  <c r="L201" i="1" s="1"/>
  <c r="N289" i="1"/>
  <c r="L289" i="1" s="1"/>
  <c r="L261" i="1"/>
  <c r="L136" i="1"/>
  <c r="L154" i="1"/>
  <c r="N224" i="1" l="1"/>
  <c r="L224" i="1" s="1"/>
  <c r="L38" i="1"/>
  <c r="N297" i="1"/>
  <c r="L297" i="1" s="1"/>
  <c r="N124" i="1" l="1"/>
  <c r="L124" i="1" s="1"/>
  <c r="N32" i="1"/>
  <c r="L32" i="1" s="1"/>
  <c r="N31" i="1"/>
  <c r="L31" i="1" s="1"/>
  <c r="N307" i="1"/>
  <c r="L307" i="1" s="1"/>
  <c r="N176" i="1"/>
  <c r="L176" i="1" s="1"/>
  <c r="N140" i="1"/>
  <c r="L140" i="1" s="1"/>
  <c r="N225" i="1"/>
  <c r="L225" i="1" s="1"/>
  <c r="L29" i="1"/>
  <c r="L135" i="1"/>
  <c r="N272" i="1" l="1"/>
  <c r="L272" i="1" s="1"/>
  <c r="L181" i="1" l="1"/>
  <c r="N45" i="1"/>
  <c r="L45" i="1" s="1"/>
  <c r="N280" i="1" l="1"/>
  <c r="L280" i="1" s="1"/>
  <c r="N317" i="1"/>
  <c r="L317" i="1" s="1"/>
  <c r="N133" i="1" l="1"/>
  <c r="L133" i="1" s="1"/>
  <c r="L242" i="1"/>
  <c r="N207" i="1" l="1"/>
  <c r="L207" i="1" s="1"/>
  <c r="L177" i="1"/>
  <c r="L178" i="1"/>
  <c r="L37" i="1"/>
  <c r="L254" i="1"/>
  <c r="L236" i="1"/>
  <c r="N127" i="1"/>
  <c r="L127" i="1" s="1"/>
  <c r="P245" i="1"/>
  <c r="N245" i="1"/>
  <c r="L46" i="1"/>
  <c r="N21" i="1"/>
  <c r="L21" i="1" s="1"/>
  <c r="L220" i="1"/>
  <c r="N91" i="1"/>
  <c r="L91" i="1" s="1"/>
  <c r="N131" i="1"/>
  <c r="L131" i="1" s="1"/>
  <c r="L286" i="1"/>
  <c r="L107" i="1"/>
  <c r="L106" i="1"/>
  <c r="L105" i="1"/>
  <c r="L104" i="1"/>
  <c r="L103" i="1"/>
  <c r="L102" i="1"/>
  <c r="L101" i="1"/>
  <c r="L100" i="1"/>
  <c r="L99" i="1"/>
  <c r="L98" i="1"/>
  <c r="L97" i="1"/>
  <c r="L96" i="1"/>
  <c r="L169" i="1"/>
  <c r="N174" i="1"/>
  <c r="L174" i="1" s="1"/>
  <c r="N222" i="1"/>
  <c r="L222" i="1" s="1"/>
  <c r="N147" i="1"/>
  <c r="N146" i="1"/>
  <c r="L130" i="1"/>
  <c r="L214" i="1"/>
  <c r="N247" i="1"/>
  <c r="L247" i="1" s="1"/>
  <c r="L245" i="1" l="1"/>
  <c r="L36" i="1"/>
  <c r="N188" i="1"/>
  <c r="L188" i="1" s="1"/>
  <c r="L180" i="1" l="1"/>
  <c r="L19" i="1"/>
  <c r="N291" i="1"/>
  <c r="L291" i="1" s="1"/>
  <c r="L240" i="1"/>
  <c r="L150" i="1"/>
  <c r="N79" i="1" l="1"/>
  <c r="L79" i="1" s="1"/>
  <c r="N277" i="1"/>
  <c r="L277" i="1" s="1"/>
  <c r="N288" i="1"/>
  <c r="L288" i="1" s="1"/>
  <c r="N163" i="1"/>
  <c r="L163" i="1" s="1"/>
  <c r="N205" i="1"/>
  <c r="L205" i="1" s="1"/>
  <c r="L44" i="1"/>
  <c r="N132" i="1"/>
  <c r="L132" i="1" s="1"/>
  <c r="N115" i="1"/>
  <c r="L115" i="1" s="1"/>
  <c r="N28" i="1"/>
  <c r="L28" i="1" s="1"/>
  <c r="H151" i="1"/>
  <c r="H30" i="1"/>
  <c r="H47" i="1"/>
  <c r="H92" i="1"/>
  <c r="H146" i="1"/>
  <c r="H245" i="1"/>
  <c r="H93" i="1"/>
  <c r="N295" i="1" l="1"/>
  <c r="L295" i="1" s="1"/>
  <c r="L310" i="1"/>
  <c r="N260" i="1"/>
  <c r="L260" i="1" s="1"/>
  <c r="N156" i="1"/>
  <c r="L156"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001 (Page 1-2)" description="Connection to the 'Table001 (Page 1-2)' query in the workbook." type="5" refreshedVersion="0" background="1">
    <dbPr connection="Provider=Microsoft.Mashup.OleDb.1;Data Source=$Workbook$;Location=&quot;Table001 (Page 1-2)&quot;;Extended Properties=&quot;&quot;" command="SELECT * FROM [Table001 (Page 1-2)]"/>
  </connection>
  <connection id="2" xr16:uid="{00000000-0015-0000-FFFF-FFFF01000000}" keepAlive="1" name="Query - Table006 (Page 4)" description="Connection to the 'Table006 (Page 4)' query in the workbook." type="5" refreshedVersion="0" background="1">
    <dbPr connection="Provider=Microsoft.Mashup.OleDb.1;Data Source=$Workbook$;Location=&quot;Table006 (Page 4)&quot;;Extended Properties=&quot;&quot;" command="SELECT * FROM [Table006 (Page 4)]"/>
  </connection>
  <connection id="3" xr16:uid="{00000000-0015-0000-FFFF-FFFF02000000}" keepAlive="1" name="Query - Table007 (Page 5)" description="Connection to the 'Table007 (Page 5)' query in the workbook." type="5" refreshedVersion="0" background="1">
    <dbPr connection="Provider=Microsoft.Mashup.OleDb.1;Data Source=$Workbook$;Location=&quot;Table007 (Page 5)&quot;;Extended Properties=&quot;&quot;" command="SELECT * FROM [Table007 (Page 5)]"/>
  </connection>
  <connection id="4" xr16:uid="{00000000-0015-0000-FFFF-FFFF03000000}" keepAlive="1" name="Query - Table008 (Page 4)" description="Connection to the 'Table008 (Page 4)' query in the workbook." type="5" refreshedVersion="0" background="1">
    <dbPr connection="Provider=Microsoft.Mashup.OleDb.1;Data Source=$Workbook$;Location=&quot;Table008 (Page 4)&quot;;Extended Properties=&quot;&quot;" command="SELECT * FROM [Table008 (Page 4)]"/>
  </connection>
  <connection id="5" xr16:uid="{00000000-0015-0000-FFFF-FFFF04000000}" keepAlive="1" name="Query - Table008 (Page 4) (2)" description="Connection to the 'Table008 (Page 4) (2)' query in the workbook." type="5" refreshedVersion="8" background="1" saveData="1">
    <dbPr connection="Provider=Microsoft.Mashup.OleDb.1;Data Source=$Workbook$;Location=&quot;Table008 (Page 4) (2)&quot;;Extended Properties=&quot;&quot;" command="SELECT * FROM [Table008 (Page 4) (2)]"/>
  </connection>
  <connection id="6" xr16:uid="{00000000-0015-0000-FFFF-FFFF05000000}" keepAlive="1" name="Query - Table008 (Page 5)" description="Connection to the 'Table008 (Page 5)' query in the workbook." type="5" refreshedVersion="0" background="1">
    <dbPr connection="Provider=Microsoft.Mashup.OleDb.1;Data Source=$Workbook$;Location=&quot;Table008 (Page 5)&quot;;Extended Properties=&quot;&quot;" command="SELECT * FROM [Table008 (Page 5)]"/>
  </connection>
  <connection id="7" xr16:uid="{00000000-0015-0000-FFFF-FFFF06000000}" keepAlive="1" name="Query - Table008 (Page 5) (2)" description="Connection to the 'Table008 (Page 5) (2)' query in the workbook." type="5" refreshedVersion="0" background="1">
    <dbPr connection="Provider=Microsoft.Mashup.OleDb.1;Data Source=$Workbook$;Location=&quot;Table008 (Page 5) (2)&quot;;Extended Properties=&quot;&quot;" command="SELECT * FROM [Table008 (Page 5) (2)]"/>
  </connection>
  <connection id="8" xr16:uid="{00000000-0015-0000-FFFF-FFFF07000000}" keepAlive="1" name="Query - Table009 (Page 5)" description="Connection to the 'Table009 (Page 5)' query in the workbook." type="5" refreshedVersion="0" background="1">
    <dbPr connection="Provider=Microsoft.Mashup.OleDb.1;Data Source=$Workbook$;Location=&quot;Table009 (Page 5)&quot;;Extended Properties=&quot;&quot;" command="SELECT * FROM [Table009 (Page 5)]"/>
  </connection>
  <connection id="9" xr16:uid="{00000000-0015-0000-FFFF-FFFF08000000}" keepAlive="1" name="Query - Table009 (Page 5) (2)" description="Connection to the 'Table009 (Page 5) (2)' query in the workbook." type="5" refreshedVersion="8" background="1" saveData="1">
    <dbPr connection="Provider=Microsoft.Mashup.OleDb.1;Data Source=$Workbook$;Location=&quot;Table009 (Page 5) (2)&quot;;Extended Properties=&quot;&quot;" command="SELECT * FROM [Table009 (Page 5) (2)]"/>
  </connection>
  <connection id="10" xr16:uid="{00000000-0015-0000-FFFF-FFFF09000000}" keepAlive="1" name="Query - Table009 (Page 6)" description="Connection to the 'Table009 (Page 6)' query in the workbook." type="5" refreshedVersion="8" background="1" saveData="1">
    <dbPr connection="Provider=Microsoft.Mashup.OleDb.1;Data Source=$Workbook$;Location=&quot;Table009 (Page 6)&quot;;Extended Properties=&quot;&quot;" command="SELECT * FROM [Table009 (Page 6)]"/>
  </connection>
  <connection id="11" xr16:uid="{00000000-0015-0000-FFFF-FFFF0A000000}" keepAlive="1" name="Query - Table009 (Page 6) (2)" description="Connection to the 'Table009 (Page 6) (2)' query in the workbook." type="5" refreshedVersion="0" background="1">
    <dbPr connection="Provider=Microsoft.Mashup.OleDb.1;Data Source=$Workbook$;Location=&quot;Table009 (Page 6) (2)&quot;;Extended Properties=&quot;&quot;" command="SELECT * FROM [Table009 (Page 6) (2)]"/>
  </connection>
  <connection id="12" xr16:uid="{00000000-0015-0000-FFFF-FFFF0B000000}" keepAlive="1" name="Query - Table009 (Page 6) (3)" description="Connection to the 'Table009 (Page 6) (3)' query in the workbook." type="5" refreshedVersion="0" background="1">
    <dbPr connection="Provider=Microsoft.Mashup.OleDb.1;Data Source=$Workbook$;Location=&quot;Table009 (Page 6) (3)&quot;;Extended Properties=&quot;&quot;" command="SELECT * FROM [Table009 (Page 6) (3)]"/>
  </connection>
  <connection id="13" xr16:uid="{00000000-0015-0000-FFFF-FFFF0C000000}" keepAlive="1" name="Query - Table010 (Page 6)" description="Connection to the 'Table010 (Page 6)' query in the workbook." type="5" refreshedVersion="0" background="1">
    <dbPr connection="Provider=Microsoft.Mashup.OleDb.1;Data Source=$Workbook$;Location=&quot;Table010 (Page 6)&quot;;Extended Properties=&quot;&quot;" command="SELECT * FROM [Table010 (Page 6)]"/>
  </connection>
  <connection id="14" xr16:uid="{00000000-0015-0000-FFFF-FFFF0D000000}" keepAlive="1" name="Query - Table010 (Page 6) (2)" description="Connection to the 'Table010 (Page 6) (2)' query in the workbook." type="5" refreshedVersion="8" background="1" saveData="1">
    <dbPr connection="Provider=Microsoft.Mashup.OleDb.1;Data Source=$Workbook$;Location=&quot;Table010 (Page 6) (2)&quot;;Extended Properties=&quot;&quot;" command="SELECT * FROM [Table010 (Page 6) (2)]"/>
  </connection>
  <connection id="15" xr16:uid="{00000000-0015-0000-FFFF-FFFF0E000000}" keepAlive="1" name="Query - Table010 (Page 7)" description="Connection to the 'Table010 (Page 7)' query in the workbook." type="5" refreshedVersion="8" background="1" saveData="1">
    <dbPr connection="Provider=Microsoft.Mashup.OleDb.1;Data Source=$Workbook$;Location=&quot;Table010 (Page 7)&quot;;Extended Properties=&quot;&quot;" command="SELECT * FROM [Table010 (Page 7)]"/>
  </connection>
  <connection id="16" xr16:uid="{00000000-0015-0000-FFFF-FFFF0F000000}" keepAlive="1" name="Query - Table010 (Page 7) (2)" description="Connection to the 'Table010 (Page 7) (2)' query in the workbook." type="5" refreshedVersion="0" background="1">
    <dbPr connection="Provider=Microsoft.Mashup.OleDb.1;Data Source=$Workbook$;Location=&quot;Table010 (Page 7) (2)&quot;;Extended Properties=&quot;&quot;" command="SELECT * FROM [Table010 (Page 7) (2)]"/>
  </connection>
  <connection id="17" xr16:uid="{00000000-0015-0000-FFFF-FFFF10000000}" keepAlive="1" name="Query - Table011 (Page 7)" description="Connection to the 'Table011 (Page 7)' query in the workbook." type="5" refreshedVersion="0" background="1">
    <dbPr connection="Provider=Microsoft.Mashup.OleDb.1;Data Source=$Workbook$;Location=&quot;Table011 (Page 7)&quot;;Extended Properties=&quot;&quot;" command="SELECT * FROM [Table011 (Page 7)]"/>
  </connection>
  <connection id="18" xr16:uid="{00000000-0015-0000-FFFF-FFFF11000000}" keepAlive="1" name="Query - Table011 (Page 8)" description="Connection to the 'Table011 (Page 8)' query in the workbook." type="5" refreshedVersion="8" background="1" saveData="1">
    <dbPr connection="Provider=Microsoft.Mashup.OleDb.1;Data Source=$Workbook$;Location=&quot;Table011 (Page 8)&quot;;Extended Properties=&quot;&quot;" command="SELECT * FROM [Table011 (Page 8)]"/>
  </connection>
  <connection id="19" xr16:uid="{00000000-0015-0000-FFFF-FFFF12000000}" keepAlive="1" name="Query - Table011 (Page 8) (2)" description="Connection to the 'Table011 (Page 8) (2)' query in the workbook." type="5" refreshedVersion="0" background="1">
    <dbPr connection="Provider=Microsoft.Mashup.OleDb.1;Data Source=$Workbook$;Location=&quot;Table011 (Page 8) (2)&quot;;Extended Properties=&quot;&quot;" command="SELECT * FROM [Table011 (Page 8) (2)]"/>
  </connection>
  <connection id="20" xr16:uid="{00000000-0015-0000-FFFF-FFFF13000000}" keepAlive="1" name="Query - Table012 (Page 9)" description="Connection to the 'Table012 (Page 9)' query in the workbook." type="5" refreshedVersion="8" background="1" saveData="1">
    <dbPr connection="Provider=Microsoft.Mashup.OleDb.1;Data Source=$Workbook$;Location=&quot;Table012 (Page 9)&quot;;Extended Properties=&quot;&quot;" command="SELECT * FROM [Table012 (Page 9)]"/>
  </connection>
  <connection id="21" xr16:uid="{00000000-0015-0000-FFFF-FFFF14000000}" keepAlive="1" name="Query - Table012 (Page 9) (2)" description="Connection to the 'Table012 (Page 9) (2)' query in the workbook." type="5" refreshedVersion="0" background="1">
    <dbPr connection="Provider=Microsoft.Mashup.OleDb.1;Data Source=$Workbook$;Location=&quot;Table012 (Page 9) (2)&quot;;Extended Properties=&quot;&quot;" command="SELECT * FROM [Table012 (Page 9) (2)]"/>
  </connection>
  <connection id="22" xr16:uid="{00000000-0015-0000-FFFF-FFFF15000000}" keepAlive="1" name="Query - Table013 (Page 10)" description="Connection to the 'Table013 (Page 10)' query in the workbook." type="5" refreshedVersion="8" background="1" saveData="1">
    <dbPr connection="Provider=Microsoft.Mashup.OleDb.1;Data Source=$Workbook$;Location=&quot;Table013 (Page 10)&quot;;Extended Properties=&quot;&quot;" command="SELECT * FROM [Table013 (Page 10)]"/>
  </connection>
  <connection id="23" xr16:uid="{00000000-0015-0000-FFFF-FFFF16000000}" keepAlive="1" name="Query - Table013 (Page 10) (2)" description="Connection to the 'Table013 (Page 10) (2)' query in the workbook." type="5" refreshedVersion="0" background="1">
    <dbPr connection="Provider=Microsoft.Mashup.OleDb.1;Data Source=$Workbook$;Location=&quot;Table013 (Page 10) (2)&quot;;Extended Properties=&quot;&quot;" command="SELECT * FROM [Table013 (Page 10) (2)]"/>
  </connection>
  <connection id="24" xr16:uid="{00000000-0015-0000-FFFF-FFFF17000000}" keepAlive="1" name="Query - Table014 (Page 11)" description="Connection to the 'Table014 (Page 11)' query in the workbook." type="5" refreshedVersion="8" background="1" saveData="1">
    <dbPr connection="Provider=Microsoft.Mashup.OleDb.1;Data Source=$Workbook$;Location=&quot;Table014 (Page 11)&quot;;Extended Properties=&quot;&quot;" command="SELECT * FROM [Table014 (Page 11)]"/>
  </connection>
  <connection id="25" xr16:uid="{00000000-0015-0000-FFFF-FFFF18000000}" keepAlive="1" name="Query - Table014 (Page 11) (2)" description="Connection to the 'Table014 (Page 11) (2)' query in the workbook." type="5" refreshedVersion="0" background="1">
    <dbPr connection="Provider=Microsoft.Mashup.OleDb.1;Data Source=$Workbook$;Location=&quot;Table014 (Page 11) (2)&quot;;Extended Properties=&quot;&quot;" command="SELECT * FROM [Table014 (Page 11) (2)]"/>
  </connection>
  <connection id="26" xr16:uid="{00000000-0015-0000-FFFF-FFFF19000000}" keepAlive="1" name="Query - Table015 (Page 11)" description="Connection to the 'Table015 (Page 11)' query in the workbook." type="5" refreshedVersion="8" background="1" saveData="1">
    <dbPr connection="Provider=Microsoft.Mashup.OleDb.1;Data Source=$Workbook$;Location=&quot;Table015 (Page 11)&quot;;Extended Properties=&quot;&quot;" command="SELECT * FROM [Table015 (Page 11)]"/>
  </connection>
  <connection id="27" xr16:uid="{00000000-0015-0000-FFFF-FFFF1A000000}" keepAlive="1" name="Query - Table015 (Page 12)" description="Connection to the 'Table015 (Page 12)' query in the workbook." type="5" refreshedVersion="8" background="1" saveData="1">
    <dbPr connection="Provider=Microsoft.Mashup.OleDb.1;Data Source=$Workbook$;Location=&quot;Table015 (Page 12)&quot;;Extended Properties=&quot;&quot;" command="SELECT * FROM [Table015 (Page 12)]"/>
  </connection>
  <connection id="28" xr16:uid="{00000000-0015-0000-FFFF-FFFF1B000000}" keepAlive="1" name="Query - Table017 (Page 14)" description="Connection to the 'Table017 (Page 14)' query in the workbook." type="5" refreshedVersion="0" background="1">
    <dbPr connection="Provider=Microsoft.Mashup.OleDb.1;Data Source=$Workbook$;Location=&quot;Table017 (Page 14)&quot;;Extended Properties=&quot;&quot;" command="SELECT * FROM [Table017 (Page 14)]"/>
  </connection>
  <connection id="29" xr16:uid="{00000000-0015-0000-FFFF-FFFF1C000000}" keepAlive="1" name="Query - Table018 (Page 15)" description="Connection to the 'Table018 (Page 15)' query in the workbook." type="5" refreshedVersion="0" background="1">
    <dbPr connection="Provider=Microsoft.Mashup.OleDb.1;Data Source=$Workbook$;Location=&quot;Table018 (Page 15)&quot;;Extended Properties=&quot;&quot;" command="SELECT * FROM [Table018 (Page 15)]"/>
  </connection>
  <connection id="30" xr16:uid="{00000000-0015-0000-FFFF-FFFF1D000000}" keepAlive="1" name="Query - Table019 (Page 16)" description="Connection to the 'Table019 (Page 16)' query in the workbook." type="5" refreshedVersion="0" background="1">
    <dbPr connection="Provider=Microsoft.Mashup.OleDb.1;Data Source=$Workbook$;Location=&quot;Table019 (Page 16)&quot;;Extended Properties=&quot;&quot;" command="SELECT * FROM [Table019 (Page 16)]"/>
  </connection>
  <connection id="31" xr16:uid="{00000000-0015-0000-FFFF-FFFF1E000000}" keepAlive="1" name="Query - Table020 (Page 17)" description="Connection to the 'Table020 (Page 17)' query in the workbook." type="5" refreshedVersion="0" background="1">
    <dbPr connection="Provider=Microsoft.Mashup.OleDb.1;Data Source=$Workbook$;Location=&quot;Table020 (Page 17)&quot;;Extended Properties=&quot;&quot;" command="SELECT * FROM [Table020 (Page 17)]"/>
  </connection>
  <connection id="32" xr16:uid="{00000000-0015-0000-FFFF-FFFF1F000000}" keepAlive="1" name="Query - Table021 (Page 18)" description="Connection to the 'Table021 (Page 18)' query in the workbook." type="5" refreshedVersion="0" background="1">
    <dbPr connection="Provider=Microsoft.Mashup.OleDb.1;Data Source=$Workbook$;Location=&quot;Table021 (Page 18)&quot;;Extended Properties=&quot;&quot;" command="SELECT * FROM [Table021 (Page 18)]"/>
  </connection>
  <connection id="33" xr16:uid="{00000000-0015-0000-FFFF-FFFF20000000}" keepAlive="1" name="Query - Table022 (Page 19)" description="Connection to the 'Table022 (Page 19)' query in the workbook." type="5" refreshedVersion="0" background="1">
    <dbPr connection="Provider=Microsoft.Mashup.OleDb.1;Data Source=$Workbook$;Location=&quot;Table022 (Page 19)&quot;;Extended Properties=&quot;&quot;" command="SELECT * FROM [Table022 (Page 19)]"/>
  </connection>
  <connection id="34" xr16:uid="{00000000-0015-0000-FFFF-FFFF21000000}" keepAlive="1" name="Query - Table023 (Page 20)" description="Connection to the 'Table023 (Page 20)' query in the workbook." type="5" refreshedVersion="0" background="1">
    <dbPr connection="Provider=Microsoft.Mashup.OleDb.1;Data Source=$Workbook$;Location=&quot;Table023 (Page 20)&quot;;Extended Properties=&quot;&quot;" command="SELECT * FROM [Table023 (Page 20)]"/>
  </connection>
  <connection id="35" xr16:uid="{00000000-0015-0000-FFFF-FFFF22000000}" keepAlive="1" name="Query - Table024 (Page 21)" description="Connection to the 'Table024 (Page 21)' query in the workbook." type="5" refreshedVersion="0" background="1">
    <dbPr connection="Provider=Microsoft.Mashup.OleDb.1;Data Source=$Workbook$;Location=&quot;Table024 (Page 21)&quot;;Extended Properties=&quot;&quot;" command="SELECT * FROM [Table024 (Page 21)]"/>
  </connection>
  <connection id="36" xr16:uid="{00000000-0015-0000-FFFF-FFFF23000000}" keepAlive="1" name="Query - Table025 (Page 22)" description="Connection to the 'Table025 (Page 22)' query in the workbook." type="5" refreshedVersion="0" background="1">
    <dbPr connection="Provider=Microsoft.Mashup.OleDb.1;Data Source=$Workbook$;Location=&quot;Table025 (Page 22)&quot;;Extended Properties=&quot;&quot;" command="SELECT * FROM [Table025 (Page 22)]"/>
  </connection>
  <connection id="37" xr16:uid="{00000000-0015-0000-FFFF-FFFF24000000}" keepAlive="1" name="Query - Table026 (Page 23)" description="Connection to the 'Table026 (Page 23)' query in the workbook." type="5" refreshedVersion="0" background="1">
    <dbPr connection="Provider=Microsoft.Mashup.OleDb.1;Data Source=$Workbook$;Location=&quot;Table026 (Page 23)&quot;;Extended Properties=&quot;&quot;" command="SELECT * FROM [Table026 (Page 23)]"/>
  </connection>
  <connection id="38" xr16:uid="{00000000-0015-0000-FFFF-FFFF25000000}" keepAlive="1" name="Query - Table027 (Page 24)" description="Connection to the 'Table027 (Page 24)' query in the workbook." type="5" refreshedVersion="0" background="1">
    <dbPr connection="Provider=Microsoft.Mashup.OleDb.1;Data Source=$Workbook$;Location=&quot;Table027 (Page 24)&quot;;Extended Properties=&quot;&quot;" command="SELECT * FROM [Table027 (Page 24)]"/>
  </connection>
  <connection id="39" xr16:uid="{00000000-0015-0000-FFFF-FFFF26000000}" keepAlive="1" name="Query - Table028 (Page 25)" description="Connection to the 'Table028 (Page 25)' query in the workbook." type="5" refreshedVersion="0" background="1">
    <dbPr connection="Provider=Microsoft.Mashup.OleDb.1;Data Source=$Workbook$;Location=&quot;Table028 (Page 25)&quot;;Extended Properties=&quot;&quot;" command="SELECT * FROM [Table028 (Page 25)]"/>
  </connection>
  <connection id="40" xr16:uid="{00000000-0015-0000-FFFF-FFFF27000000}" keepAlive="1" name="Query - Table029 (Page 26)" description="Connection to the 'Table029 (Page 26)' query in the workbook." type="5" refreshedVersion="0" background="1">
    <dbPr connection="Provider=Microsoft.Mashup.OleDb.1;Data Source=$Workbook$;Location=&quot;Table029 (Page 26)&quot;;Extended Properties=&quot;&quot;" command="SELECT * FROM [Table029 (Page 26)]"/>
  </connection>
  <connection id="41" xr16:uid="{00000000-0015-0000-FFFF-FFFF28000000}" keepAlive="1" name="Query - Table030 (Page 27)" description="Connection to the 'Table030 (Page 27)' query in the workbook." type="5" refreshedVersion="0" background="1">
    <dbPr connection="Provider=Microsoft.Mashup.OleDb.1;Data Source=$Workbook$;Location=&quot;Table030 (Page 27)&quot;;Extended Properties=&quot;&quot;" command="SELECT * FROM [Table030 (Page 27)]"/>
  </connection>
  <connection id="42" xr16:uid="{00000000-0015-0000-FFFF-FFFF29000000}" keepAlive="1" name="Query - Table031 (Page 28)" description="Connection to the 'Table031 (Page 28)' query in the workbook." type="5" refreshedVersion="8" background="1" saveData="1">
    <dbPr connection="Provider=Microsoft.Mashup.OleDb.1;Data Source=$Workbook$;Location=&quot;Table031 (Page 28)&quot;;Extended Properties=&quot;&quot;" command="SELECT * FROM [Table031 (Page 28)]"/>
  </connection>
  <connection id="43" xr16:uid="{00000000-0015-0000-FFFF-FFFF2A000000}" keepAlive="1" name="Query - Table032 (Page 28)" description="Connection to the 'Table032 (Page 28)' query in the workbook." type="5" refreshedVersion="8" background="1" saveData="1">
    <dbPr connection="Provider=Microsoft.Mashup.OleDb.1;Data Source=$Workbook$;Location=&quot;Table032 (Page 28)&quot;;Extended Properties=&quot;&quot;" command="SELECT * FROM [Table032 (Page 28)]"/>
  </connection>
</connections>
</file>

<file path=xl/sharedStrings.xml><?xml version="1.0" encoding="utf-8"?>
<sst xmlns="http://schemas.openxmlformats.org/spreadsheetml/2006/main" count="1645" uniqueCount="1042">
  <si>
    <t>NAZIV TABLICE</t>
  </si>
  <si>
    <t>Tablica prijavljenih tražbina u predstečajnom postupku</t>
  </si>
  <si>
    <t>DATUM</t>
  </si>
  <si>
    <t/>
  </si>
  <si>
    <t>NADLEŽNI TRGOVAČKI SUD</t>
  </si>
  <si>
    <t>POSLOVNI BROJ SPISA</t>
  </si>
  <si>
    <t>DUŽNIK</t>
  </si>
  <si>
    <t>IME I PREZIME / NAZIV</t>
  </si>
  <si>
    <t>OIB</t>
  </si>
  <si>
    <t>ADRESA / SJEDIŠTE</t>
  </si>
  <si>
    <t>Redni broj prijavljene tražbine</t>
  </si>
  <si>
    <t>Ime i prezime / Naziv vjerovnika</t>
  </si>
  <si>
    <t>OIB vjerovnika</t>
  </si>
  <si>
    <t>Adresa vjerovnika</t>
  </si>
  <si>
    <t>Vrsta tražbine</t>
  </si>
  <si>
    <t>Tražbina je navedena u prijedlogu za otvaranje predstečajnog postupka</t>
  </si>
  <si>
    <t>Prijava tražbine je podnesena</t>
  </si>
  <si>
    <t>Ovršna isprava</t>
  </si>
  <si>
    <t>Pravna osnova tražbine</t>
  </si>
  <si>
    <t>Naziv predmeta</t>
  </si>
  <si>
    <t>KLASA PREDMETA</t>
  </si>
  <si>
    <t>URBROJ</t>
  </si>
  <si>
    <t>Iznos dospjele tražbine (EUR)</t>
  </si>
  <si>
    <t>Napomena</t>
  </si>
  <si>
    <t>Iznos tražbine navedene u prijedlogu za otvaranje predstečajnog postupka
(KN)</t>
  </si>
  <si>
    <t>Iznos ukupne tražbine
(KN)</t>
  </si>
  <si>
    <t>Iznos ukupne tražbine
(EUR)</t>
  </si>
  <si>
    <t>Iznos dospjele tražbine
(KN)</t>
  </si>
  <si>
    <t>Iznos tražbine koja dospijeva nakon datuma otvaranja predmeta
(KN)</t>
  </si>
  <si>
    <t>Iznos tražbine koja dospijeva nakon datuma otvaranja predmeta
(EUR)</t>
  </si>
  <si>
    <t>034-011/26-10/11</t>
  </si>
  <si>
    <t>Trgovački sud u Rijeci</t>
  </si>
  <si>
    <t>81463807600</t>
  </si>
  <si>
    <t>St-97/2026</t>
  </si>
  <si>
    <t>Drvna industrija KLANA  d. d., Klana</t>
  </si>
  <si>
    <t xml:space="preserve">Klana 264 , 51517 Klana, Hrvatska      </t>
  </si>
  <si>
    <t>20.04.2026.</t>
  </si>
  <si>
    <t>DI KLANA  d. d.</t>
  </si>
  <si>
    <t>Klana 264,  51217 Klana</t>
  </si>
  <si>
    <t>DA</t>
  </si>
  <si>
    <t>62216606177</t>
  </si>
  <si>
    <t>B. &amp; S. COMMERCE d.o.o.</t>
  </si>
  <si>
    <t>GORNJI JUGI 4 A, 51216 Viškovo</t>
  </si>
  <si>
    <t>89462181048</t>
  </si>
  <si>
    <t>EXPORTDRVO d.d.</t>
  </si>
  <si>
    <t>TRG MARKA MARULIĆA 18, 10000 Zagreb</t>
  </si>
  <si>
    <t>46830600751</t>
  </si>
  <si>
    <t>HEP-Operator distribucijskog sustava d.o.o.</t>
  </si>
  <si>
    <t>ULICA GRADA VUKOVARA 37, 10000 Zagreb</t>
  </si>
  <si>
    <r>
      <rPr>
        <b/>
        <sz val="8"/>
        <rFont val="Arial"/>
        <family val="2"/>
        <charset val="238"/>
      </rPr>
      <t>Dužnik</t>
    </r>
    <r>
      <rPr>
        <sz val="8"/>
        <rFont val="Arial"/>
        <family val="2"/>
        <charset val="238"/>
      </rPr>
      <t xml:space="preserve"> u prijedlogu naveo pogrešan naziv (HEP ODS-ELEKTROPRIMORJE RIJEKA) i adresu vjerovnika (V. CARA EMINA 2, RIJEKA)</t>
    </r>
  </si>
  <si>
    <t>51394961187</t>
  </si>
  <si>
    <t>Markovići 19, 51000 Rijeka</t>
  </si>
  <si>
    <t>ALSI - SUŠANJ k.d.</t>
  </si>
  <si>
    <t>19819724166</t>
  </si>
  <si>
    <t>AUTOTRANS d.d.</t>
  </si>
  <si>
    <t xml:space="preserve">ŠETALIŠTE 20. TRAVNJA 18, 51557 Cres </t>
  </si>
  <si>
    <r>
      <rPr>
        <b/>
        <sz val="8"/>
        <rFont val="Arial"/>
        <family val="2"/>
        <charset val="238"/>
      </rPr>
      <t>Dužnik</t>
    </r>
    <r>
      <rPr>
        <sz val="8"/>
        <rFont val="Arial"/>
        <family val="2"/>
        <charset val="238"/>
      </rPr>
      <t xml:space="preserve"> u prijedlogu naveo pogrešnu adresu vjerovnika (Žabica 1, RIJEKA)</t>
    </r>
  </si>
  <si>
    <t>06144393646</t>
  </si>
  <si>
    <t>B. ELEKTRONIKA d.o.o.</t>
  </si>
  <si>
    <t>KREŠIMIROVA 56 A, 51000 Rijeka</t>
  </si>
  <si>
    <r>
      <rPr>
        <b/>
        <sz val="8"/>
        <rFont val="Arial"/>
        <family val="2"/>
        <charset val="238"/>
      </rPr>
      <t>Dužnik</t>
    </r>
    <r>
      <rPr>
        <sz val="8"/>
        <rFont val="Arial"/>
        <family val="2"/>
        <charset val="238"/>
      </rPr>
      <t xml:space="preserve"> u prijedlogu naveo pogrešnu adresu vjerovnika (Soldanac 9/B, RIJEKA)</t>
    </r>
  </si>
  <si>
    <t>52931027628</t>
  </si>
  <si>
    <t>BON-TON d.o.o.</t>
  </si>
  <si>
    <t>MALOMLAČKA 7, 10000 Zagreb</t>
  </si>
  <si>
    <t>26187994862</t>
  </si>
  <si>
    <t>CROATIA osiguranje d.d.</t>
  </si>
  <si>
    <t>ULICA VATROSLAVA JAGIĆA 33, 10109 Zagreb</t>
  </si>
  <si>
    <r>
      <rPr>
        <b/>
        <sz val="8"/>
        <rFont val="Arial"/>
        <family val="2"/>
        <charset val="238"/>
      </rPr>
      <t>Dužnik</t>
    </r>
    <r>
      <rPr>
        <sz val="8"/>
        <rFont val="Arial"/>
        <family val="2"/>
        <charset val="238"/>
      </rPr>
      <t xml:space="preserve"> u prijedlogu naveo pogrešnu adresu vjerovnika (Korzo 39, RIJEKA)</t>
    </r>
  </si>
  <si>
    <t>06531901714</t>
  </si>
  <si>
    <t>KD ČISTOĆA d.o.o.</t>
  </si>
  <si>
    <t>DOLAC 14, 51000 Rijeka</t>
  </si>
  <si>
    <t>33890755814</t>
  </si>
  <si>
    <t>DIV GRUPA d.o.o.</t>
  </si>
  <si>
    <t>BOBOVICA 10 A, 10430 Samobor</t>
  </si>
  <si>
    <t>00867073015</t>
  </si>
  <si>
    <t>DOMES d.o.o.</t>
  </si>
  <si>
    <t xml:space="preserve">BELAJSKE POLJICE 2C - POSLOVNI PARK KARLOVAC, DUGA RESA  </t>
  </si>
  <si>
    <t>46550671661</t>
  </si>
  <si>
    <t>Erste &amp; Steiermärkische S-Leasing d.o.o.</t>
  </si>
  <si>
    <t>ZELINSKA ULICA 3, 10000 Zagreb</t>
  </si>
  <si>
    <t>22628797767</t>
  </si>
  <si>
    <t>FERENČIĆ d.o.o.</t>
  </si>
  <si>
    <t>VRTAČE 45, 51216 Viškovo</t>
  </si>
  <si>
    <t>20823775439</t>
  </si>
  <si>
    <t>FIDUS d. o. o.</t>
  </si>
  <si>
    <t>Rikarda Katalinića Jeretova 6, 51000 Rijeka</t>
  </si>
  <si>
    <t>85821130368</t>
  </si>
  <si>
    <t>Financijska agencija</t>
  </si>
  <si>
    <t>ULICA GRADA VUKOVARA 70, 10000 Zagreb</t>
  </si>
  <si>
    <r>
      <rPr>
        <b/>
        <sz val="8"/>
        <rFont val="Arial"/>
        <family val="2"/>
        <charset val="238"/>
      </rPr>
      <t>Dužnik</t>
    </r>
    <r>
      <rPr>
        <sz val="8"/>
        <rFont val="Arial"/>
        <family val="2"/>
        <charset val="238"/>
      </rPr>
      <t xml:space="preserve"> u prijedlogu naveo pogrešnu adresu vjerovnika (Koturaška 43, Zagreb)</t>
    </r>
  </si>
  <si>
    <t>74056056752</t>
  </si>
  <si>
    <t>FÖRCH d.o.o.</t>
  </si>
  <si>
    <t>KARLOVAČKA CESTA 90, 10020 Zagreb</t>
  </si>
  <si>
    <t>82298562620</t>
  </si>
  <si>
    <t>GUMIIMPEX - GRP d.o.o.</t>
  </si>
  <si>
    <t>ULICA MIHOVILA PAVLEKA MIŠKINE 64 C, 42000 Varaždin</t>
  </si>
  <si>
    <t>63073332379</t>
  </si>
  <si>
    <t>HEP - Opskrba d.o.o.</t>
  </si>
  <si>
    <t xml:space="preserve">ULICA GRADA VUKOVARA 37, 10000 Zagreb </t>
  </si>
  <si>
    <t>97701539167</t>
  </si>
  <si>
    <t>HOLEX d.o.o.</t>
  </si>
  <si>
    <t xml:space="preserve">Dražička 21, 51000 Rijeka </t>
  </si>
  <si>
    <t>68419124305</t>
  </si>
  <si>
    <t>Prisavlje 3, 10000 Zagreb</t>
  </si>
  <si>
    <r>
      <rPr>
        <b/>
        <sz val="8"/>
        <rFont val="Arial"/>
        <family val="2"/>
        <charset val="238"/>
      </rPr>
      <t>Dužnik</t>
    </r>
    <r>
      <rPr>
        <sz val="8"/>
        <rFont val="Arial"/>
        <family val="2"/>
        <charset val="238"/>
      </rPr>
      <t xml:space="preserve"> u prijedlogu naveo pogrešnu adresu vjerovnika (Buzinska cesta 58, Buzin, Zagreb)</t>
    </r>
  </si>
  <si>
    <r>
      <rPr>
        <b/>
        <sz val="8"/>
        <rFont val="Arial"/>
        <family val="2"/>
        <charset val="238"/>
      </rPr>
      <t>Dužnik</t>
    </r>
    <r>
      <rPr>
        <sz val="8"/>
        <rFont val="Arial"/>
        <family val="2"/>
        <charset val="238"/>
      </rPr>
      <t xml:space="preserve"> u prijedlogu naveo pogrešnu adresu vjerovnika (Dežmanova 6, Zagreb)</t>
    </r>
  </si>
  <si>
    <t>HRT</t>
  </si>
  <si>
    <t>11259593301</t>
  </si>
  <si>
    <t xml:space="preserve">Slavka Krautzeka 97, Rijeka </t>
  </si>
  <si>
    <t>IMC d.o.o.</t>
  </si>
  <si>
    <t>99947716440</t>
  </si>
  <si>
    <t>INDEL - ZAŠTITA d. o. o.</t>
  </si>
  <si>
    <t xml:space="preserve">Ružićeva 19, 51000 Rijeka </t>
  </si>
  <si>
    <r>
      <rPr>
        <b/>
        <sz val="8"/>
        <rFont val="Arial"/>
        <family val="2"/>
        <charset val="238"/>
      </rPr>
      <t>Dužnik</t>
    </r>
    <r>
      <rPr>
        <sz val="8"/>
        <rFont val="Arial"/>
        <family val="2"/>
        <charset val="238"/>
      </rPr>
      <t xml:space="preserve"> u prijedlogu naveo pogrešnu adresu vjerovnika (Janeza Trdine 7/IV, Rijeka)</t>
    </r>
  </si>
  <si>
    <t>75962022005</t>
  </si>
  <si>
    <t>I.MARINKOVIĆA 11, 51000 Rijeka</t>
  </si>
  <si>
    <t>06950042216</t>
  </si>
  <si>
    <t>KBD - TRGOVINA I INŽENJERING d.o.o.</t>
  </si>
  <si>
    <t xml:space="preserve">DONJA ŠVARČA 54, 47000 Karlovac </t>
  </si>
  <si>
    <t>15940605042</t>
  </si>
  <si>
    <t>KIMEL - FILTRI d.o.o.</t>
  </si>
  <si>
    <t>SIGET 18 B, 10000 Zagreb</t>
  </si>
  <si>
    <t>72407552380</t>
  </si>
  <si>
    <t>KLANATRANS d.o.o. u stečaju</t>
  </si>
  <si>
    <t>KLANA 98, 51217 Klana</t>
  </si>
  <si>
    <t>55603613497</t>
  </si>
  <si>
    <t>K. M. D. BABIĆ, d. o. o.</t>
  </si>
  <si>
    <t>BLAŽIĆI 25 A, 51216 Viškovo</t>
  </si>
  <si>
    <t>64546066176</t>
  </si>
  <si>
    <t>NARODNE NOVINE d.d.</t>
  </si>
  <si>
    <t>SAVSKI GAJ XIII. 6, 10000 Zagreb</t>
  </si>
  <si>
    <t>44110106406</t>
  </si>
  <si>
    <t>NOVI LIST d.d.</t>
  </si>
  <si>
    <t>ZVONIMIROVA 20 A, 51000 Rijeka</t>
  </si>
  <si>
    <t>41925068368</t>
  </si>
  <si>
    <t>OPĆINA KLANA</t>
  </si>
  <si>
    <t>Klana 33, 51217 Klana</t>
  </si>
  <si>
    <t>70812508533</t>
  </si>
  <si>
    <t>ORCUS PLUS d.o.o.</t>
  </si>
  <si>
    <t>Svilno 91, 51218 Čavle</t>
  </si>
  <si>
    <t>44946290111</t>
  </si>
  <si>
    <t>PANJKOVIĆ VELIBOR, JAVNI BILJEŽNIK</t>
  </si>
  <si>
    <t>Ante Starčevića 4, 51000 Rijeka</t>
  </si>
  <si>
    <t>92818388389</t>
  </si>
  <si>
    <t>PEZIĆ d.o.o.</t>
  </si>
  <si>
    <t xml:space="preserve">Viškovo 91, 51216 Viškovo </t>
  </si>
  <si>
    <t>51999974804</t>
  </si>
  <si>
    <t>P.K.L. d.o.o.</t>
  </si>
  <si>
    <t xml:space="preserve">Martinkovac 112, 51000 Rijeka </t>
  </si>
  <si>
    <t>92510683607</t>
  </si>
  <si>
    <t>PLODINE d.d.</t>
  </si>
  <si>
    <t xml:space="preserve">RADNIČKA 30, 51000 Rijeka </t>
  </si>
  <si>
    <t>01201898816</t>
  </si>
  <si>
    <t>RETA d.o.o.</t>
  </si>
  <si>
    <t>Zagrebačka 15 K, 47000 Karlovac</t>
  </si>
  <si>
    <t>32357907296</t>
  </si>
  <si>
    <t xml:space="preserve">REŽIĆ ZDRAVKO                                      </t>
  </si>
  <si>
    <t xml:space="preserve">VOZIŠĆE 33, 51216 VIŠKOVO </t>
  </si>
  <si>
    <t>64406809162</t>
  </si>
  <si>
    <t>SREDIŠNJE KLIRINŠKO DEPOZITARNO DRUŠTVO, dioničko društvo</t>
  </si>
  <si>
    <t>98872214577</t>
  </si>
  <si>
    <t>STATUS d.o.o.</t>
  </si>
  <si>
    <t>ERAZMA BARČIĆA 15, 51000 Rijeka</t>
  </si>
  <si>
    <t>ULICA VJEKOSLAVA HEINZELA 62 A, 10000 Zagreb</t>
  </si>
  <si>
    <t>47287129698</t>
  </si>
  <si>
    <r>
      <rPr>
        <b/>
        <sz val="8"/>
        <rFont val="Arial"/>
        <family val="2"/>
        <charset val="238"/>
      </rPr>
      <t>Dužnik</t>
    </r>
    <r>
      <rPr>
        <sz val="8"/>
        <rFont val="Arial"/>
        <family val="2"/>
        <charset val="238"/>
      </rPr>
      <t xml:space="preserve"> u prijedlogu naveo pogrešan naziv vjerovnika (KLANATRANS d.o.o.)</t>
    </r>
  </si>
  <si>
    <t>STUDENA 83, 51217 Klana</t>
  </si>
  <si>
    <t xml:space="preserve">ŠEBELJA BRANISLAV, AUTOPRIJEVOZNIK                                      </t>
  </si>
  <si>
    <t>10898533231</t>
  </si>
  <si>
    <t>Marčelji, Mavri 1 1, 51216 Viškovo</t>
  </si>
  <si>
    <t>TEXTUM d.o.o.</t>
  </si>
  <si>
    <t>96536434016</t>
  </si>
  <si>
    <t>TREA TRADE d.o.o.</t>
  </si>
  <si>
    <t>MARINIĆI, BLAŽIĆI 2 A, 51216 Viškovo</t>
  </si>
  <si>
    <t>ULICA ANTUNA HEINZA 4, 10123 Zagreb</t>
  </si>
  <si>
    <t>TRIGLAV OSIGURANJE d. d.</t>
  </si>
  <si>
    <r>
      <rPr>
        <b/>
        <sz val="8"/>
        <rFont val="Arial"/>
        <family val="2"/>
        <charset val="238"/>
      </rPr>
      <t>Dužnik</t>
    </r>
    <r>
      <rPr>
        <sz val="8"/>
        <rFont val="Arial"/>
        <family val="2"/>
        <charset val="238"/>
      </rPr>
      <t xml:space="preserve"> u prijedlogu nije naveo OIB vjerovnika; dužnik u prijedlogu naveo pogrešnu adresu vjerovnika (Erazma Barčića 3, Rijeka) </t>
    </r>
  </si>
  <si>
    <t>27310759629</t>
  </si>
  <si>
    <t xml:space="preserve">VINSKI MILJENKO, obrt Vinski Juraj                                     </t>
  </si>
  <si>
    <t>ZAGREBAČKA 94, 47000 Karlovac</t>
  </si>
  <si>
    <t>85941596441</t>
  </si>
  <si>
    <t xml:space="preserve">ULICA FRANA FOLNEGOVIĆA 6, 10000 Zagreb </t>
  </si>
  <si>
    <t>Global Payments d.o.o.</t>
  </si>
  <si>
    <r>
      <rPr>
        <b/>
        <sz val="8"/>
        <rFont val="Arial"/>
        <family val="2"/>
        <charset val="238"/>
      </rPr>
      <t>Dužnik</t>
    </r>
    <r>
      <rPr>
        <sz val="8"/>
        <rFont val="Arial"/>
        <family val="2"/>
        <charset val="238"/>
      </rPr>
      <t xml:space="preserve"> u prijedlogu naveo neispravan naziv vjerovnika (ERSTE CARD CLUB d.o.o.)</t>
    </r>
  </si>
  <si>
    <t>18916561189</t>
  </si>
  <si>
    <t>VLADIĆ d.o.o.</t>
  </si>
  <si>
    <t>UTINJSKA ULICA 17 C, 10000 Zagreb</t>
  </si>
  <si>
    <t>91346500833</t>
  </si>
  <si>
    <t xml:space="preserve">KRENOVAC 6, 51218 Čavle </t>
  </si>
  <si>
    <t>ŠEPČIĆ DANIELA, vl. obrta DŠ</t>
  </si>
  <si>
    <t>52641439848</t>
  </si>
  <si>
    <t>WÜRTH-HRVATSKA d.o.o.</t>
  </si>
  <si>
    <t>LUŽEC 1, 49210 VELIKO TRGOVIŠĆE</t>
  </si>
  <si>
    <r>
      <rPr>
        <b/>
        <sz val="8"/>
        <rFont val="Arial"/>
        <family val="2"/>
        <charset val="238"/>
      </rPr>
      <t>Dužnik</t>
    </r>
    <r>
      <rPr>
        <sz val="8"/>
        <rFont val="Arial"/>
        <family val="2"/>
        <charset val="238"/>
      </rPr>
      <t xml:space="preserve"> u prijedlogu naveo pogrešnu adresu vjerovnika (Franje Lučića 23/III, Zagreb)</t>
    </r>
  </si>
  <si>
    <t>05494093403</t>
  </si>
  <si>
    <t>ULICA GRADA VUKOVARA 68, 10000 Zagreb</t>
  </si>
  <si>
    <t>ZAVOD ZA ISTRAŽIVANJE I RAZVOJ SIGURNOSTI d.o.o.</t>
  </si>
  <si>
    <t>38726608831</t>
  </si>
  <si>
    <t>Rujevica 10, 51000 Rijeka</t>
  </si>
  <si>
    <t>HNK Rijeka s.d.d.</t>
  </si>
  <si>
    <t>69693144506</t>
  </si>
  <si>
    <t>ULICA KNEZA BRANIMIRA 1, 10000 Zagreb</t>
  </si>
  <si>
    <t>HŠ d.o.o.</t>
  </si>
  <si>
    <t>27759560625</t>
  </si>
  <si>
    <t>INA d.d.</t>
  </si>
  <si>
    <t>AVENIJA VEĆESLAVA HOLJEVCA 10, 10020 ZAGREB</t>
  </si>
  <si>
    <t>67324838490</t>
  </si>
  <si>
    <t>Kronospan CRO d.o.o.</t>
  </si>
  <si>
    <t>Slavonska cesta 17, 43000 Bjelovar</t>
  </si>
  <si>
    <t>52414564981</t>
  </si>
  <si>
    <t xml:space="preserve">KLANA 231, 51217 Klana </t>
  </si>
  <si>
    <t>SILIĆ SANJIN, vl. stolarskog obrta</t>
  </si>
  <si>
    <t>29524210204</t>
  </si>
  <si>
    <t xml:space="preserve">A1 Hrvatska d.o.o. </t>
  </si>
  <si>
    <t>Vrtni put 1, 10000 Zagreb</t>
  </si>
  <si>
    <t>23057039320</t>
  </si>
  <si>
    <t>ERSTE&amp;STEIERMÄRKISCHE BANKA d.d.</t>
  </si>
  <si>
    <t>JADRANSKI TRG 3 A, 51000 Rijeka</t>
  </si>
  <si>
    <t>02535697732</t>
  </si>
  <si>
    <t>PRIVREDNA BANKA ZAGREB d.d.</t>
  </si>
  <si>
    <t xml:space="preserve">RADNIČKA CESTA 50, 10000 Zagreb </t>
  </si>
  <si>
    <r>
      <rPr>
        <b/>
        <sz val="8"/>
        <rFont val="Arial"/>
        <family val="2"/>
        <charset val="238"/>
      </rPr>
      <t>Dužnik</t>
    </r>
    <r>
      <rPr>
        <sz val="8"/>
        <rFont val="Arial"/>
        <family val="2"/>
        <charset val="238"/>
      </rPr>
      <t xml:space="preserve"> u prijedlogu naveo pogrešnu adresu vjerovnika (Đ. Šporera 3-Rijeka, Zagreb)</t>
    </r>
  </si>
  <si>
    <t>16920166640</t>
  </si>
  <si>
    <t>MARINIĆI 36 B, 51216 Marinići</t>
  </si>
  <si>
    <t>ŠEBELJA VALTER, vl. prijevozničkog obrta Šebelja</t>
  </si>
  <si>
    <t>32680653527</t>
  </si>
  <si>
    <t>VOZIŠĆE 59 C, 51216 Viškovo</t>
  </si>
  <si>
    <t xml:space="preserve">NS AGRO TRADE d. o. o. </t>
  </si>
  <si>
    <t>76154765407</t>
  </si>
  <si>
    <t>KUKULJANOVO 387,  51227 Kukuljanovo</t>
  </si>
  <si>
    <t>MANŠPED d.o.o.</t>
  </si>
  <si>
    <t>02138784111</t>
  </si>
  <si>
    <t>MLJEKARSKI TRG 3, 51000 Rijeka</t>
  </si>
  <si>
    <t>BKS Bank AG, Glavna podružnica Hrvatska</t>
  </si>
  <si>
    <t>64536314217</t>
  </si>
  <si>
    <t>POPOVIĆEV PUT 2 D, 51211 Matulji</t>
  </si>
  <si>
    <t>MEGA MONT USLUGE d.o.o.</t>
  </si>
  <si>
    <r>
      <rPr>
        <b/>
        <sz val="8"/>
        <rFont val="Arial"/>
        <family val="2"/>
        <charset val="238"/>
      </rPr>
      <t>Dužnik</t>
    </r>
    <r>
      <rPr>
        <sz val="8"/>
        <rFont val="Arial"/>
        <family val="2"/>
        <charset val="238"/>
      </rPr>
      <t xml:space="preserve"> u prijedlogu naveo neispravan naziv vjerovnika (MEGA MONT d.o.o.)</t>
    </r>
  </si>
  <si>
    <t>33039197637</t>
  </si>
  <si>
    <t>ULICA PETRA PRERADOVIĆA 29, 42000 Varaždin</t>
  </si>
  <si>
    <t>BANKA KOVANICA d.d.</t>
  </si>
  <si>
    <t>40531374434</t>
  </si>
  <si>
    <t>KLANA 226, 51217 Klana</t>
  </si>
  <si>
    <t xml:space="preserve">RASPOR DARKO, vl. trgovačkog obrta H2O distribucija                                      </t>
  </si>
  <si>
    <t>45942052007</t>
  </si>
  <si>
    <t xml:space="preserve">ŠODIĆI 22, 51000 Kostrena </t>
  </si>
  <si>
    <t>87311810356</t>
  </si>
  <si>
    <t>HP - Hrvatska pošta d.d.</t>
  </si>
  <si>
    <t xml:space="preserve">POŠTANSKA ULICA 9, 10410 VELIKA GORICA </t>
  </si>
  <si>
    <r>
      <rPr>
        <b/>
        <sz val="8"/>
        <rFont val="Arial"/>
        <family val="2"/>
        <charset val="238"/>
      </rPr>
      <t>Dužnik</t>
    </r>
    <r>
      <rPr>
        <sz val="8"/>
        <rFont val="Arial"/>
        <family val="2"/>
        <charset val="238"/>
      </rPr>
      <t xml:space="preserve"> u prijedlogu naveo pogrešnu adresu vjerovnika (Jurišićeva 13, 1000 Zagreb)</t>
    </r>
  </si>
  <si>
    <t>07023351167</t>
  </si>
  <si>
    <t>NENADIĆI 49, 51500 Krk</t>
  </si>
  <si>
    <t>NOLIOT d. o. o.</t>
  </si>
  <si>
    <t>28402286293</t>
  </si>
  <si>
    <t xml:space="preserve">Androv breg 27, 51000 Rijeka </t>
  </si>
  <si>
    <t>UČKA - PROM d.o.o.</t>
  </si>
  <si>
    <t>67492500921</t>
  </si>
  <si>
    <t>ULICA VELIMIRA ŠKORPIKA 23, 10000 Zagreb</t>
  </si>
  <si>
    <t>PORSCHE INTER AUTO d.o.o.</t>
  </si>
  <si>
    <t>99654943646</t>
  </si>
  <si>
    <t>KOS TRANSPORTI d.o.o.</t>
  </si>
  <si>
    <t xml:space="preserve">Cehovska ulica 13, 42000 Varaždin </t>
  </si>
  <si>
    <t>95024967787</t>
  </si>
  <si>
    <t xml:space="preserve">ČULINEČKA CESTA 152, 10040 Zagreb </t>
  </si>
  <si>
    <t>GRAND HOTEL ADRIATIC d.o.o.</t>
  </si>
  <si>
    <t>71304602630</t>
  </si>
  <si>
    <t>SPINČIĆI 170 A, 51215 Kastav</t>
  </si>
  <si>
    <t>HIDRO.LAB. d. o. o.</t>
  </si>
  <si>
    <r>
      <rPr>
        <b/>
        <sz val="8"/>
        <rFont val="Arial"/>
        <family val="2"/>
        <charset val="238"/>
      </rPr>
      <t>Dužnik</t>
    </r>
    <r>
      <rPr>
        <sz val="8"/>
        <rFont val="Arial"/>
        <family val="2"/>
        <charset val="238"/>
      </rPr>
      <t xml:space="preserve"> u prijedlogu naveo pogrešnu adresu vjerovnika (Kolavići 5, Ičići)</t>
    </r>
  </si>
  <si>
    <t>75823619300</t>
  </si>
  <si>
    <t>MAROFSKA ULICA 9 /1, 42220 Ključ</t>
  </si>
  <si>
    <t>REMEX d.o.o.</t>
  </si>
  <si>
    <t>28943450851</t>
  </si>
  <si>
    <t>KOLOMEJEC d.o.o.</t>
  </si>
  <si>
    <t xml:space="preserve">POLJANA DRAGUTINA KALEA 7, 10000 Zagreb </t>
  </si>
  <si>
    <r>
      <rPr>
        <b/>
        <sz val="8"/>
        <rFont val="Arial"/>
        <family val="2"/>
        <charset val="238"/>
      </rPr>
      <t>Dužnik</t>
    </r>
    <r>
      <rPr>
        <sz val="8"/>
        <rFont val="Arial"/>
        <family val="2"/>
        <charset val="238"/>
      </rPr>
      <t xml:space="preserve"> u prijedlogu naveo pogrešnu adresu vjerovnika (Remetinec 115 B, Novi Marof)</t>
    </r>
  </si>
  <si>
    <r>
      <rPr>
        <b/>
        <sz val="8"/>
        <rFont val="Arial"/>
        <family val="2"/>
        <charset val="238"/>
      </rPr>
      <t>Dužnik</t>
    </r>
    <r>
      <rPr>
        <sz val="8"/>
        <rFont val="Arial"/>
        <family val="2"/>
        <charset val="238"/>
      </rPr>
      <t xml:space="preserve"> u prijedlogu naveo pogrešnu adresu vjerovnika (Samoborska cesta 146, Zagreb)</t>
    </r>
  </si>
  <si>
    <t>97365626215</t>
  </si>
  <si>
    <t xml:space="preserve">ZELENA ALEJA 55, 10410 VUKOVINA </t>
  </si>
  <si>
    <t>DSV Hrvatska d.o.o.</t>
  </si>
  <si>
    <r>
      <rPr>
        <b/>
        <sz val="8"/>
        <rFont val="Arial"/>
        <family val="2"/>
        <charset val="238"/>
      </rPr>
      <t>Dužnik</t>
    </r>
    <r>
      <rPr>
        <sz val="8"/>
        <rFont val="Arial"/>
        <family val="2"/>
        <charset val="238"/>
      </rPr>
      <t xml:space="preserve"> u prijedlogu naveo pogrešnu adresu vjerovnika (Industrijska 20, Sveta Nedjelja)</t>
    </r>
  </si>
  <si>
    <t>73311199834</t>
  </si>
  <si>
    <t>RUŽIĆ SELO 116, 51226 Hreljin</t>
  </si>
  <si>
    <t>05081870690</t>
  </si>
  <si>
    <t>KO - FLEX d. o. o.</t>
  </si>
  <si>
    <t xml:space="preserve">JOŠT IGOR , vl. obrta IGMAR                                            </t>
  </si>
  <si>
    <t>Zvančići 54 j, 51211 Matulji</t>
  </si>
  <si>
    <t>76872875827</t>
  </si>
  <si>
    <t>MONTIKOM d.o.o.</t>
  </si>
  <si>
    <t>Viškovo 155, 51216 Viškovo</t>
  </si>
  <si>
    <t>94315988508</t>
  </si>
  <si>
    <t>IAUDIT d.o.o.</t>
  </si>
  <si>
    <t>JANEZA TRDINE 7, 51000 Rijeka</t>
  </si>
  <si>
    <r>
      <rPr>
        <b/>
        <sz val="8"/>
        <rFont val="Arial"/>
        <family val="2"/>
        <charset val="238"/>
      </rPr>
      <t>Dužnik</t>
    </r>
    <r>
      <rPr>
        <sz val="8"/>
        <rFont val="Arial"/>
        <family val="2"/>
        <charset val="238"/>
      </rPr>
      <t xml:space="preserve"> u prijedlogu naveo pogrešnu adresu vjerovnika (Jelačićev trg 7, Rijeka)</t>
    </r>
  </si>
  <si>
    <t>84138883296</t>
  </si>
  <si>
    <t xml:space="preserve">OBALA KRALJA TOMISLAVA 8, 51262 Kraljevica </t>
  </si>
  <si>
    <t>DALMONT d.o.o.</t>
  </si>
  <si>
    <r>
      <rPr>
        <b/>
        <sz val="8"/>
        <rFont val="Arial"/>
        <family val="2"/>
        <charset val="238"/>
      </rPr>
      <t>Dužnik</t>
    </r>
    <r>
      <rPr>
        <sz val="8"/>
        <rFont val="Arial"/>
        <family val="2"/>
        <charset val="238"/>
      </rPr>
      <t xml:space="preserve"> u prijedlogu naveo pogrešnu adresu vjerovnika (Banj 52, Kraljevica)</t>
    </r>
  </si>
  <si>
    <t>50111163574</t>
  </si>
  <si>
    <t>POGLED 1, 51216 Marčelji</t>
  </si>
  <si>
    <t>FERK IGOR, vl. obrta GEMMA SERVIS</t>
  </si>
  <si>
    <t>75550985023</t>
  </si>
  <si>
    <t>PETROL d.o.o.</t>
  </si>
  <si>
    <t>SAVSKA OPATOVINA 36, 10090 Zagreb</t>
  </si>
  <si>
    <r>
      <rPr>
        <b/>
        <sz val="8"/>
        <rFont val="Arial"/>
        <family val="2"/>
        <charset val="238"/>
      </rPr>
      <t>Dužnik</t>
    </r>
    <r>
      <rPr>
        <sz val="8"/>
        <rFont val="Arial"/>
        <family val="2"/>
        <charset val="238"/>
      </rPr>
      <t xml:space="preserve"> u prijedlogu naveo pogrešnu adresu vjerovnika (Oreškovićeva 6H, Zagreb)</t>
    </r>
  </si>
  <si>
    <t>23511671645</t>
  </si>
  <si>
    <t>ELEKTROMEHANIKA VINKO d.o.o.</t>
  </si>
  <si>
    <t xml:space="preserve">Marinići 12, 51216 Viškovo </t>
  </si>
  <si>
    <t>01187588499</t>
  </si>
  <si>
    <t>SAVEROVAC 7, 51219 Cernik</t>
  </si>
  <si>
    <t>TADEJEVIĆ MARIN, vl. Autoprijevozničkog obrta MARIN</t>
  </si>
  <si>
    <t>38051863635</t>
  </si>
  <si>
    <t>Poljoprivredna zadruga VRBNIK</t>
  </si>
  <si>
    <t>NAMORI 2, 51500 Vrbnik</t>
  </si>
  <si>
    <t>35169629081</t>
  </si>
  <si>
    <t>Kvarnerska cesta 77 A, 51211 Matulji</t>
  </si>
  <si>
    <t>UNIVERZAL TEHNIKA d.o.o.</t>
  </si>
  <si>
    <t>86915146789</t>
  </si>
  <si>
    <t>TERMOMONTING d.o.o.</t>
  </si>
  <si>
    <t xml:space="preserve">NOVA CESTA 192, 10110 Zagreb </t>
  </si>
  <si>
    <t>55001832144</t>
  </si>
  <si>
    <t>MINI FARMA d.o.o.</t>
  </si>
  <si>
    <t>JELUŠIĆI 55, 51215 Kastav</t>
  </si>
  <si>
    <t>14273924910</t>
  </si>
  <si>
    <t>STROJARSKA CESTA 20, 10000 Zagreb</t>
  </si>
  <si>
    <t>Alma Career Croatia d.o.o.</t>
  </si>
  <si>
    <t>49999531325</t>
  </si>
  <si>
    <t xml:space="preserve">Pletenci 1, 51000 Rijeka </t>
  </si>
  <si>
    <t>GRAFIKA HELVETICA d. o. o.</t>
  </si>
  <si>
    <t>09394609509</t>
  </si>
  <si>
    <t>VIŠKOVO BB, 51216 Viškovo</t>
  </si>
  <si>
    <t>JOVIĆ ZORAN, vl. obrta ARKA</t>
  </si>
  <si>
    <r>
      <rPr>
        <b/>
        <sz val="8"/>
        <rFont val="Arial"/>
        <family val="2"/>
        <charset val="238"/>
      </rPr>
      <t>Dužnik</t>
    </r>
    <r>
      <rPr>
        <sz val="8"/>
        <rFont val="Arial"/>
        <family val="2"/>
        <charset val="238"/>
      </rPr>
      <t xml:space="preserve"> u prijedlogu naveo neispravan naziv vjerovnika (ARKA POSTOLARSKO KLJUČARS. OBRT)</t>
    </r>
  </si>
  <si>
    <t>33679708526</t>
  </si>
  <si>
    <t>OREŠKOVIĆEVA ULICA 6 6N/2, 10010 ZAGREB</t>
  </si>
  <si>
    <t>SECURITAS HRVATSKA d.o.o.</t>
  </si>
  <si>
    <t>78263872210</t>
  </si>
  <si>
    <t>ŠKURINJSKIH ŽRTAVA 21, 51000 Rijeka</t>
  </si>
  <si>
    <t>LOGINET d.o.o.</t>
  </si>
  <si>
    <t>84430586938</t>
  </si>
  <si>
    <t>9. rujan 1 /H, 52341 Žminj</t>
  </si>
  <si>
    <t>RUDAN d.o.o.</t>
  </si>
  <si>
    <t>59949649272</t>
  </si>
  <si>
    <t>VOLTIĆEVA ULICA - VIA GIUSEPPE VOLTIGGI 1, 52100 Pula</t>
  </si>
  <si>
    <t>Quality In Quality Out d.o.o.</t>
  </si>
  <si>
    <t>26897480147</t>
  </si>
  <si>
    <t>BOMARK AMBALAŽA d.o.o.</t>
  </si>
  <si>
    <t xml:space="preserve">Kućanmarofska ulica 12, 42000 Varaždin </t>
  </si>
  <si>
    <r>
      <rPr>
        <b/>
        <sz val="8"/>
        <rFont val="Arial"/>
        <family val="2"/>
        <charset val="238"/>
      </rPr>
      <t>Dužnik</t>
    </r>
    <r>
      <rPr>
        <sz val="8"/>
        <rFont val="Arial"/>
        <family val="2"/>
        <charset val="238"/>
      </rPr>
      <t xml:space="preserve"> u prijedlogu naveo pogrešnu adresu vjerovnika (Ivana Severa 15, Varaždin)</t>
    </r>
  </si>
  <si>
    <t>00902090328</t>
  </si>
  <si>
    <t xml:space="preserve">NA BRDEH 82, 51215 Kastav </t>
  </si>
  <si>
    <t xml:space="preserve">JAKŠIĆ MILOŠ, vl. obrta IT-INTERNA TELEFONIJA                                     </t>
  </si>
  <si>
    <t>77618414350</t>
  </si>
  <si>
    <t xml:space="preserve">MATE BALOTE 53, 51000 RIJEKA </t>
  </si>
  <si>
    <t>TEH LINE d.o.o.</t>
  </si>
  <si>
    <t>74532959082</t>
  </si>
  <si>
    <t xml:space="preserve">ULICA AUGUSTA ŠENOE 23, 10290 Zaprešić </t>
  </si>
  <si>
    <t>O.M.S. d.o.o.</t>
  </si>
  <si>
    <t>80978339255</t>
  </si>
  <si>
    <t>RADNIČKA CESTA 52, 10000 Zagreb</t>
  </si>
  <si>
    <t>HRVATSKA UDRUGA POSLODAVACA</t>
  </si>
  <si>
    <t>85183380335</t>
  </si>
  <si>
    <t xml:space="preserve">Matije Gupca 2, 47000 Karlovac </t>
  </si>
  <si>
    <t>LUBCON d.o.o.</t>
  </si>
  <si>
    <t>46406681143</t>
  </si>
  <si>
    <t>BEDNJANSKA ULICA 14, 10000 ZAGREB</t>
  </si>
  <si>
    <t>Hrvatsko kreditno osiguranje d.d.</t>
  </si>
  <si>
    <r>
      <rPr>
        <b/>
        <sz val="8"/>
        <rFont val="Arial"/>
        <family val="2"/>
        <charset val="238"/>
      </rPr>
      <t>Dužnik</t>
    </r>
    <r>
      <rPr>
        <sz val="8"/>
        <rFont val="Arial"/>
        <family val="2"/>
        <charset val="238"/>
      </rPr>
      <t xml:space="preserve"> u prijedlogu naveo nepotpun naziv vjerovnika (HRVATSKO KREDITNO OSIGURANJE)</t>
    </r>
  </si>
  <si>
    <t>44763696754</t>
  </si>
  <si>
    <t>Poslovni info servis d.o.o.</t>
  </si>
  <si>
    <t>83620078781</t>
  </si>
  <si>
    <t>Valpovačka ulica 24, 31300 BELI MANASTIR</t>
  </si>
  <si>
    <t>TEHNO FILTER d.o.o.</t>
  </si>
  <si>
    <t>15534467127</t>
  </si>
  <si>
    <t>DR. FRANJE TUĐMANA 29, 34000 Požega</t>
  </si>
  <si>
    <t>BIO-DRVO INTERIJERI j.d.o.o.</t>
  </si>
  <si>
    <t>53408794352</t>
  </si>
  <si>
    <t>Modernpak d.o.o.</t>
  </si>
  <si>
    <t>ALOJZIJA STEPINCA 4 2C, 34000 Požega</t>
  </si>
  <si>
    <t>35428176559</t>
  </si>
  <si>
    <t xml:space="preserve">Slavka Krautzeka 62, 51000 Rijeka </t>
  </si>
  <si>
    <t>PRESING d.o.o.</t>
  </si>
  <si>
    <t>22932618857</t>
  </si>
  <si>
    <t>LUBARSKA 32 A, 51219 JELENJE</t>
  </si>
  <si>
    <t>ELEKTRONIK d.o.o.</t>
  </si>
  <si>
    <t>69503639110</t>
  </si>
  <si>
    <t xml:space="preserve">NOVOSELSKA CESTA 25, 10040 Zagreb </t>
  </si>
  <si>
    <t>TPZ VILIČARI d.o.o.</t>
  </si>
  <si>
    <t>86578550177</t>
  </si>
  <si>
    <t>AGRARNA ULICA 12, 42202 Zamlaka</t>
  </si>
  <si>
    <t>DRVO BRUSIONA d.o.o.</t>
  </si>
  <si>
    <r>
      <rPr>
        <b/>
        <sz val="8"/>
        <rFont val="Arial"/>
        <family val="2"/>
        <charset val="238"/>
      </rPr>
      <t>Dužnik</t>
    </r>
    <r>
      <rPr>
        <sz val="8"/>
        <rFont val="Arial"/>
        <family val="2"/>
        <charset val="238"/>
      </rPr>
      <t xml:space="preserve"> u prijedlogu naveo pogrešnu adresu vjerovnika (Glavna 45, Prelog)</t>
    </r>
  </si>
  <si>
    <t>47451100713</t>
  </si>
  <si>
    <t xml:space="preserve">Ivana Gorana Kovačića 178, 51300 RAVNA GORA </t>
  </si>
  <si>
    <t>RGV d.o.o.</t>
  </si>
  <si>
    <t>54648952583</t>
  </si>
  <si>
    <t xml:space="preserve">ULICA VJEKOSLAVA HEINZELA 70, 10000 Zagreb </t>
  </si>
  <si>
    <t>PricewaterhouseCoopers Savjetovanje d.o.o.</t>
  </si>
  <si>
    <t>24496097569</t>
  </si>
  <si>
    <t>Odvjetničko društvo KAMENAR MILUTIN i KLEPAC MUSTAĆ j.t.d.</t>
  </si>
  <si>
    <t>Grivica 6, 51000 Rijeka</t>
  </si>
  <si>
    <t>53470705754</t>
  </si>
  <si>
    <t>POTEŠNICA j.d.o.o</t>
  </si>
  <si>
    <t>SUNEKOVA ULICA 187, 10040 Zagreb</t>
  </si>
  <si>
    <t>48633701387</t>
  </si>
  <si>
    <t>MAČEK - TVORNICA VIJAKA ZAGREB d.o.o.</t>
  </si>
  <si>
    <t>ULICA MILANA OGRIZOVIĆA 41, 10000 Zagreb</t>
  </si>
  <si>
    <r>
      <rPr>
        <b/>
        <sz val="8"/>
        <rFont val="Arial"/>
        <family val="2"/>
        <charset val="238"/>
      </rPr>
      <t>Dužnik</t>
    </r>
    <r>
      <rPr>
        <sz val="8"/>
        <rFont val="Arial"/>
        <family val="2"/>
        <charset val="238"/>
      </rPr>
      <t xml:space="preserve"> u prijedlogu naveo pogrešnu adresu vjerovnika (Radnička 177, Zagreb)</t>
    </r>
  </si>
  <si>
    <t>07699719217</t>
  </si>
  <si>
    <t>SVETOŠIMUNSKA CESTA 23, 10163 ZAGREB</t>
  </si>
  <si>
    <t>SVEUČILIŠTE U ZAGREBU FAKULTET ŠUMARSTVA I DRVNE TEHNOLOGIJE</t>
  </si>
  <si>
    <r>
      <rPr>
        <b/>
        <sz val="8"/>
        <rFont val="Arial"/>
        <family val="2"/>
        <charset val="238"/>
      </rPr>
      <t>Dužnik</t>
    </r>
    <r>
      <rPr>
        <sz val="8"/>
        <rFont val="Arial"/>
        <family val="2"/>
        <charset val="238"/>
      </rPr>
      <t xml:space="preserve"> u prijedlogu naveo pogrešan naziv vjerovnika (ŠUMARSKI FAKULTET RIJEKA)</t>
    </r>
  </si>
  <si>
    <t>93171232813</t>
  </si>
  <si>
    <t>BALLA d.o.o.</t>
  </si>
  <si>
    <t xml:space="preserve">LUDVETOV BREG 20, 51000 Rijeka </t>
  </si>
  <si>
    <r>
      <rPr>
        <b/>
        <sz val="8"/>
        <rFont val="Arial"/>
        <family val="2"/>
        <charset val="238"/>
      </rPr>
      <t>Dužnik</t>
    </r>
    <r>
      <rPr>
        <sz val="8"/>
        <rFont val="Arial"/>
        <family val="2"/>
        <charset val="238"/>
      </rPr>
      <t xml:space="preserve"> u prijedlogu naveo pogrešnu adresu vjerovnika (Rastočine 6, Rijeka)</t>
    </r>
  </si>
  <si>
    <t>43354566311</t>
  </si>
  <si>
    <t>BUZINSKI PRILAZ 36 A, 10000 Zagreb</t>
  </si>
  <si>
    <t>RHEA d.o.o.</t>
  </si>
  <si>
    <t>24835112296</t>
  </si>
  <si>
    <t>JURETIĆ LOGISTIKA d.o.o.</t>
  </si>
  <si>
    <t>PERMANI 11 A, 51211 Jurdani</t>
  </si>
  <si>
    <t>85611744662</t>
  </si>
  <si>
    <t xml:space="preserve">KOTURAŠKA CESTA 69, 10000 Zagreb </t>
  </si>
  <si>
    <t>94012294927</t>
  </si>
  <si>
    <t>ZVONEĆE 1 A, 51213 Zvoneća</t>
  </si>
  <si>
    <t xml:space="preserve">ŠEPIĆ IVAN, vl. obrta PILANA ZVONEĆA                                      </t>
  </si>
  <si>
    <t>ORBICO d.o.o.</t>
  </si>
  <si>
    <t>90735664998</t>
  </si>
  <si>
    <t>MARIJA I IVAN j.d.o.o.</t>
  </si>
  <si>
    <t xml:space="preserve">DONJI JUGI 15, 51216 Viškovo </t>
  </si>
  <si>
    <t>87939104217</t>
  </si>
  <si>
    <t>JURIŠIĆEVA ULICA 4, 10000 Zagreb</t>
  </si>
  <si>
    <t>HPB d.d.</t>
  </si>
  <si>
    <t>62595301902</t>
  </si>
  <si>
    <t>C.I.A.K. AUTO d.o.o.</t>
  </si>
  <si>
    <t>GORNJOSTUPNIČKA ULICA 96, 10225 GORNJI STUPNIK</t>
  </si>
  <si>
    <t>47002705426</t>
  </si>
  <si>
    <t>Ulica sv. Nikole 4, 10380 Donja Zelina</t>
  </si>
  <si>
    <t>MAKRO MEHANIKA d.o.o.</t>
  </si>
  <si>
    <t>40213547555</t>
  </si>
  <si>
    <t>CAPRAŠKA ULICA 6, 10135 Zagreb</t>
  </si>
  <si>
    <t>E.ON Energy Infrastructure Solutions d.o.o.</t>
  </si>
  <si>
    <r>
      <rPr>
        <b/>
        <sz val="8"/>
        <rFont val="Arial"/>
        <family val="2"/>
        <charset val="238"/>
      </rPr>
      <t>Dužnik</t>
    </r>
    <r>
      <rPr>
        <sz val="8"/>
        <rFont val="Arial"/>
        <family val="2"/>
        <charset val="238"/>
      </rPr>
      <t xml:space="preserve"> u prijedlogu naveo pogrešan naziv vjerovnika (E.ON SOLAR D.O.O.)</t>
    </r>
  </si>
  <si>
    <t>18918947938</t>
  </si>
  <si>
    <t>ULICA KNEZA LJUDEVITA POSAVSKOG 49, 10410 VELIKA GORICA</t>
  </si>
  <si>
    <t>J.u.A. Frischeis d.o.o.</t>
  </si>
  <si>
    <t>42223265574</t>
  </si>
  <si>
    <t>PE-RI d.o.o.</t>
  </si>
  <si>
    <t>TURKOVO 46, 51216 Viškovo</t>
  </si>
  <si>
    <t>59984915183</t>
  </si>
  <si>
    <t xml:space="preserve">JOŽE GABROVŠEKA 1, 51000 Rijeka </t>
  </si>
  <si>
    <r>
      <rPr>
        <b/>
        <sz val="8"/>
        <rFont val="Arial"/>
        <family val="2"/>
        <charset val="238"/>
      </rPr>
      <t>Dužnik</t>
    </r>
    <r>
      <rPr>
        <sz val="8"/>
        <rFont val="Arial"/>
        <family val="2"/>
        <charset val="238"/>
      </rPr>
      <t xml:space="preserve"> u prijedlogu naveo pogrešnu adresu vjerovnika (M. Albaharija 13A, Rijeka)</t>
    </r>
  </si>
  <si>
    <t xml:space="preserve">PRPIĆ ZVONKO, vl. obrta LIK-NEK                                           </t>
  </si>
  <si>
    <t>42889250808</t>
  </si>
  <si>
    <t>ULICA SIMONA GREGORČIČA 8, 10000 Zagreb</t>
  </si>
  <si>
    <t>ELEKTRONIČKI RAČUNI d.o.o.</t>
  </si>
  <si>
    <r>
      <rPr>
        <b/>
        <sz val="8"/>
        <rFont val="Arial"/>
        <family val="2"/>
        <charset val="238"/>
      </rPr>
      <t>Dužnik</t>
    </r>
    <r>
      <rPr>
        <sz val="8"/>
        <rFont val="Arial"/>
        <family val="2"/>
        <charset val="238"/>
      </rPr>
      <t xml:space="preserve"> u prijedlogu naveo pogrešnu adresu vjerovnika (Ilica 412 A, Zagreb)</t>
    </r>
  </si>
  <si>
    <t>52513935681</t>
  </si>
  <si>
    <t>SAVICA I. 115, 10000 Zagreb</t>
  </si>
  <si>
    <t>PRAMAT d.o.o.</t>
  </si>
  <si>
    <t>61392657879</t>
  </si>
  <si>
    <t>ODRANSKA 6 A, 10410 DONJA LOMNICA</t>
  </si>
  <si>
    <t>LME LOGISTIKA I TRANSPORTI d.o.o.</t>
  </si>
  <si>
    <r>
      <rPr>
        <b/>
        <sz val="8"/>
        <rFont val="Arial"/>
        <family val="2"/>
        <charset val="238"/>
      </rPr>
      <t>Dužnik</t>
    </r>
    <r>
      <rPr>
        <sz val="8"/>
        <rFont val="Arial"/>
        <family val="2"/>
        <charset val="238"/>
      </rPr>
      <t xml:space="preserve"> u prijedlogu naveo pogrešnu adresu vjerovnika (Posavska ulica 49, VELIKA GORICA)</t>
    </r>
  </si>
  <si>
    <t>51100917092</t>
  </si>
  <si>
    <t>ŠAPJANE 27 A, 51211 ŠAPJANE</t>
  </si>
  <si>
    <t>SIMČIĆ ĐANI, vl. SIMČIĆ TECH</t>
  </si>
  <si>
    <r>
      <rPr>
        <b/>
        <sz val="8"/>
        <rFont val="Arial"/>
        <family val="2"/>
        <charset val="238"/>
      </rPr>
      <t>Dužnik</t>
    </r>
    <r>
      <rPr>
        <sz val="8"/>
        <rFont val="Arial"/>
        <family val="2"/>
        <charset val="238"/>
      </rPr>
      <t xml:space="preserve"> u prijedlogu naveo pogrešan naziv vjerovnika (SIMČIĆ TECH)</t>
    </r>
  </si>
  <si>
    <t>06464483554</t>
  </si>
  <si>
    <t>PEĆAR d.o.o.</t>
  </si>
  <si>
    <t>Zasadbreg 35, 40000 Lopatinec</t>
  </si>
  <si>
    <t>62220675018</t>
  </si>
  <si>
    <t>EMA d.o.o.</t>
  </si>
  <si>
    <t>TRAVIČIĆI 36 /2, 51410 Veprinac</t>
  </si>
  <si>
    <t>62776671854</t>
  </si>
  <si>
    <t>LJEKARNE PAHOR</t>
  </si>
  <si>
    <t xml:space="preserve">GORNJI SROKI 15, 51216 Viškovo </t>
  </si>
  <si>
    <t>52848403362</t>
  </si>
  <si>
    <t>SLOVENSKA ULICA 24, 10109 Zagreb</t>
  </si>
  <si>
    <t>Wiener osiguranje Vienna Insurance Group dioničko društvo za osiguranje</t>
  </si>
  <si>
    <t>13709361088</t>
  </si>
  <si>
    <t>JANDRIĆ I JANDRIĆ d.o.o.</t>
  </si>
  <si>
    <t>ULICA DR. MATEJA PIŠKORIĆA 3, 43270 NOVA RAČA</t>
  </si>
  <si>
    <r>
      <rPr>
        <b/>
        <sz val="8"/>
        <rFont val="Arial"/>
        <family val="2"/>
        <charset val="238"/>
      </rPr>
      <t>Dužnik</t>
    </r>
    <r>
      <rPr>
        <sz val="8"/>
        <rFont val="Arial"/>
        <family val="2"/>
        <charset val="238"/>
      </rPr>
      <t xml:space="preserve"> u prijedlogu naveo pogrešnu adresu vjerovnika (Moslovačka ulica 32, Čazma)</t>
    </r>
  </si>
  <si>
    <t>66548420466</t>
  </si>
  <si>
    <t>DUBAŠLJANSKA 80, 51511 Malinska</t>
  </si>
  <si>
    <t>TRGOVINA KRK d.d.</t>
  </si>
  <si>
    <t>30568370357</t>
  </si>
  <si>
    <t>LUMIO21 d.o.o. za usluge</t>
  </si>
  <si>
    <t xml:space="preserve">GRADIŠKA ULICA 3, 10040 Zagreb </t>
  </si>
  <si>
    <t>68954548066</t>
  </si>
  <si>
    <t>ANTUNA MUHVIĆA 44, 51306 Plešce</t>
  </si>
  <si>
    <t>GEC, d.o.o.</t>
  </si>
  <si>
    <t>91576455016</t>
  </si>
  <si>
    <t xml:space="preserve">UL. BRIBIRSKIH KNEZOVA 16, 23211 Pakoštane </t>
  </si>
  <si>
    <t>FER PROJEKT d.o.o.</t>
  </si>
  <si>
    <t>40300475853</t>
  </si>
  <si>
    <t xml:space="preserve">JUŠIĆI 110, 51221 Jušići </t>
  </si>
  <si>
    <t>PUPIS ZVJEZDANA, vl. obrta PORTA PRANZO</t>
  </si>
  <si>
    <t>83514720123</t>
  </si>
  <si>
    <t>REBAR 44, 10163 Zagreb</t>
  </si>
  <si>
    <t>LINIJA KODA d.o.o.</t>
  </si>
  <si>
    <t>06428236127</t>
  </si>
  <si>
    <t>Trnjanski nasip 99 A, 10000 Zagreb</t>
  </si>
  <si>
    <t>STROJNA OPREMA d.o.o.</t>
  </si>
  <si>
    <t>55130169739</t>
  </si>
  <si>
    <t>STANCIJA PATAJ 45 B, 52000 Pazin</t>
  </si>
  <si>
    <t>ETRADEX GORIVO d.o.o.</t>
  </si>
  <si>
    <t>47121232433</t>
  </si>
  <si>
    <t>Braće Baćić 41, 51000 Rijeka</t>
  </si>
  <si>
    <t>IBIX d.o.o.</t>
  </si>
  <si>
    <t>00990525195</t>
  </si>
  <si>
    <t xml:space="preserve">Mali Dol 17, 51214 Mali Dol </t>
  </si>
  <si>
    <t>RI-INSPEKT d.o.o.</t>
  </si>
  <si>
    <t>70133616033</t>
  </si>
  <si>
    <t xml:space="preserve">ULICA JOSIPA MAROHNIĆA 1, 10000 ZAGREB </t>
  </si>
  <si>
    <t>Telemach Hrvatska d.o.o.</t>
  </si>
  <si>
    <t>36668906636</t>
  </si>
  <si>
    <t>PROSIGUR USLUGE d.o.o.</t>
  </si>
  <si>
    <t xml:space="preserve">Cambierieva 2, 51000 Rijeka </t>
  </si>
  <si>
    <t>75919460716</t>
  </si>
  <si>
    <t>O. M. P. d.o.o.</t>
  </si>
  <si>
    <t xml:space="preserve">Poduzetnička zona Pićan - Jug 108, 52333 Potpićan </t>
  </si>
  <si>
    <t>47765827738</t>
  </si>
  <si>
    <t xml:space="preserve">Stancija Pataj 83, 52000 Pazin </t>
  </si>
  <si>
    <t>MEGA PACK d.o.o.</t>
  </si>
  <si>
    <t>32247795989</t>
  </si>
  <si>
    <t xml:space="preserve">ULICA ROBERTA FRANGEŠA - MIHANOVIĆA 9, 10110 Zagreb </t>
  </si>
  <si>
    <t>CROATIA BANKA d.d.</t>
  </si>
  <si>
    <t>62432161129</t>
  </si>
  <si>
    <t>CAPER d.o.o.</t>
  </si>
  <si>
    <t>ULICA MIROSLAVA KRALJEVIĆA 28, 10000 Zagreb</t>
  </si>
  <si>
    <t>87541970646</t>
  </si>
  <si>
    <t>ILICA 180, 10000 Zagreb</t>
  </si>
  <si>
    <t>SCUDERIA d.o.o.</t>
  </si>
  <si>
    <t>16949577438</t>
  </si>
  <si>
    <t>UTINJSKA ULICA 39, 10020 Zagreb</t>
  </si>
  <si>
    <t>Getworker d.o.o.</t>
  </si>
  <si>
    <t>15204204116</t>
  </si>
  <si>
    <t>ŠIROLI 12 A, 51216 Viškovo</t>
  </si>
  <si>
    <t>94068421812</t>
  </si>
  <si>
    <t>PETAKOVIĆ ZORAN, vl. obrta LAMARIN</t>
  </si>
  <si>
    <t>GRAČANSKA CESTA 81 B, 10000 Zagreb</t>
  </si>
  <si>
    <t>GRAFO LIT ZAGREB d.o.o.</t>
  </si>
  <si>
    <t>71027586155</t>
  </si>
  <si>
    <t>TINA UJEVIĆA 35, 51000 Rijeka</t>
  </si>
  <si>
    <t>DEXA TRADE d.o.o.</t>
  </si>
  <si>
    <t>75665455333</t>
  </si>
  <si>
    <t>PLANINSKA ULICA 13 A, 10135 Zagreb</t>
  </si>
  <si>
    <t>UNIQA osiguranje d.d.</t>
  </si>
  <si>
    <t>BUKVA COMMERCIUM d.o.o.</t>
  </si>
  <si>
    <t>73509686321</t>
  </si>
  <si>
    <t>NIKOLIĆI 2, 47300 Drežnica</t>
  </si>
  <si>
    <t>51710531106</t>
  </si>
  <si>
    <t>SOUDAL d.o.o.</t>
  </si>
  <si>
    <t>Brezovec Zelinski 25 B, 10380 Brezovec Zelinski</t>
  </si>
  <si>
    <t>68621411381</t>
  </si>
  <si>
    <t>Kulić &amp; Sperk d.o.o.</t>
  </si>
  <si>
    <t>90961850070</t>
  </si>
  <si>
    <t>Zvančići 54 J, 51211 Matulji</t>
  </si>
  <si>
    <t>KO-FLEX PLUS d.o.o.</t>
  </si>
  <si>
    <t>Redovna tražbina</t>
  </si>
  <si>
    <t>25.03.2026.</t>
  </si>
  <si>
    <t>Računi za isporučenu robu</t>
  </si>
  <si>
    <r>
      <rPr>
        <b/>
        <sz val="8"/>
        <rFont val="Arial"/>
        <family val="2"/>
        <charset val="238"/>
      </rPr>
      <t>Vjerovnik</t>
    </r>
    <r>
      <rPr>
        <sz val="8"/>
        <rFont val="Arial"/>
        <family val="2"/>
        <charset val="238"/>
      </rPr>
      <t xml:space="preserve"> prijavu tražbine dostavio putem osobne dostave</t>
    </r>
  </si>
  <si>
    <t>24580002446</t>
  </si>
  <si>
    <t xml:space="preserve">DUGOSELSKA CESTA 102, 10361 Sesvete </t>
  </si>
  <si>
    <t>BATERIJA - TAB HRVATSKA d.o.o.</t>
  </si>
  <si>
    <t>99474861427</t>
  </si>
  <si>
    <t>IGOM d.o.o.</t>
  </si>
  <si>
    <t xml:space="preserve">Devetnaeste udarne divizije 13, 51000 Rijeka </t>
  </si>
  <si>
    <t>31939110143</t>
  </si>
  <si>
    <t>FRANKOPANSKA 5, 51300 Delnice</t>
  </si>
  <si>
    <t xml:space="preserve">BOLF VIŠNJA, vl. obrta MAGDALENA                                              </t>
  </si>
  <si>
    <t>06171432521</t>
  </si>
  <si>
    <t>FRIGOMATIC ECO d.o.o.</t>
  </si>
  <si>
    <t>ULICA IVANA GORANA KOVAČIĆA 20, 51250 Punat</t>
  </si>
  <si>
    <t>87027356557</t>
  </si>
  <si>
    <t xml:space="preserve">Sisačka 116, 44250 Petrinja </t>
  </si>
  <si>
    <t>NIL-Ž d.o.o.</t>
  </si>
  <si>
    <t>73761290703</t>
  </si>
  <si>
    <t>ANTE STARČEVIĆA 158, 31400 Đakovo</t>
  </si>
  <si>
    <t xml:space="preserve">SPAJIĆ MARKO, vl. obrta BLAŽA                                          </t>
  </si>
  <si>
    <t>46562974182</t>
  </si>
  <si>
    <t>J. J. STROSSMAYWRA 112, 31417 Piškorevci</t>
  </si>
  <si>
    <t>TRBARA DAVID, vl. obrta TRBARA</t>
  </si>
  <si>
    <t>90759179835</t>
  </si>
  <si>
    <t xml:space="preserve">P. PRERADOVIĆA 182 31400 Đakovo </t>
  </si>
  <si>
    <t>CRNOV-COMMERCE d.o.o.</t>
  </si>
  <si>
    <t>24356242807</t>
  </si>
  <si>
    <t xml:space="preserve">Ulica Ognjena Price 3, 44000 Sisak </t>
  </si>
  <si>
    <t>INDOP d.o.o.</t>
  </si>
  <si>
    <t>04035762576</t>
  </si>
  <si>
    <t>HORVATOVA ULICA 80 A, 10010 Zagreb</t>
  </si>
  <si>
    <t>TotalEnergies Marketing Croatia d.o.o.</t>
  </si>
  <si>
    <t>74855856301</t>
  </si>
  <si>
    <t>GLAVNA ULICA 45, 40323 Prelog</t>
  </si>
  <si>
    <t>ROYAL TRANSPORT d.o.o.</t>
  </si>
  <si>
    <t>12208469163</t>
  </si>
  <si>
    <t xml:space="preserve">GRUBIŠIĆ MLADEN, vl. obrta EL-MONT                             </t>
  </si>
  <si>
    <t>29293814742</t>
  </si>
  <si>
    <t>VRH 7 D, 47000 Draganić</t>
  </si>
  <si>
    <t>TRANSPORTI DOMJANČIĆ d.o.o.</t>
  </si>
  <si>
    <t>75041004522</t>
  </si>
  <si>
    <t>SAVSKA ULICA 59, 10410 VELIKA GORICA</t>
  </si>
  <si>
    <t>MODIPACK d.o.o.</t>
  </si>
  <si>
    <t>63313567486</t>
  </si>
  <si>
    <t>SPINČIĆI 73, 51215 Kastav</t>
  </si>
  <si>
    <t>AUTO RIJEKA d. o. o.</t>
  </si>
  <si>
    <t>56702903323</t>
  </si>
  <si>
    <t>Jurketinec 2 , 42243 Maruševac</t>
  </si>
  <si>
    <t>HERCEG-TRANSPORTI d.o.o.</t>
  </si>
  <si>
    <t>31206452221</t>
  </si>
  <si>
    <t xml:space="preserve">ULICA VJEKOSLAVA HEINZELA 34, 10000 Zagreb </t>
  </si>
  <si>
    <t>FURNIR DRVNI CENTAR d.o.o.</t>
  </si>
  <si>
    <t>58551919855</t>
  </si>
  <si>
    <t>NOVAČKA ULICA 216, 10000 Zagreb</t>
  </si>
  <si>
    <t>Transporti PERVAN d.o.o.</t>
  </si>
  <si>
    <t>IT02571350301</t>
  </si>
  <si>
    <t>Via A. Malignani 8, Basiliano Udine</t>
  </si>
  <si>
    <t>CARR SERVICE SRL</t>
  </si>
  <si>
    <t>SI90001079</t>
  </si>
  <si>
    <t>LESONIT D.O.O. SLOVENIA</t>
  </si>
  <si>
    <t>Nikola Tesla 11, P.P. 92, ILIRSKA BISTRICA</t>
  </si>
  <si>
    <t>OFFICINA DEL CARRELLO DI VIDONI GIUSEPPE S.R.L.</t>
  </si>
  <si>
    <t>IT01872940307</t>
  </si>
  <si>
    <t xml:space="preserve">VIA SLOVENIA 2, UDINE </t>
  </si>
  <si>
    <t>PLAMA-PUR D.O.O. PODGRAD</t>
  </si>
  <si>
    <t>SI61106062</t>
  </si>
  <si>
    <t>TEXTUM GMBH</t>
  </si>
  <si>
    <t>DE812872436</t>
  </si>
  <si>
    <t xml:space="preserve">BERLINER STRASSE 18, BAD OEYNHAUSEN </t>
  </si>
  <si>
    <t>KOMPOSY KROM SOLUTIONS S.R.L.</t>
  </si>
  <si>
    <t>IT03105600302</t>
  </si>
  <si>
    <t xml:space="preserve">FLOKSER TEKSTIL SANAYI VE TICARET A.S. </t>
  </si>
  <si>
    <t>CIRCIRDERE MEVKII, ISTANBUL</t>
  </si>
  <si>
    <t>LION D.O.O.</t>
  </si>
  <si>
    <t>4401026040000</t>
  </si>
  <si>
    <t>ALEKSE ŠANTIĆ BB, GRADIŠKA</t>
  </si>
  <si>
    <t>OTTO GMBH &amp; CO. KG</t>
  </si>
  <si>
    <t>DE118475690</t>
  </si>
  <si>
    <t>WERNER-OTTO STRASSE1-7, HAMBURG</t>
  </si>
  <si>
    <t>DIHTA d.o.o.</t>
  </si>
  <si>
    <t>SI21887047</t>
  </si>
  <si>
    <t>ŠLANDROVA 4, ČRNUČE 1231, LJUBLJANA</t>
  </si>
  <si>
    <t>Dospjeli računi</t>
  </si>
  <si>
    <t>NATISA S.R.L.</t>
  </si>
  <si>
    <t>IT02659920306</t>
  </si>
  <si>
    <t>VIA DELLA STAZIONE sn, MOIMACCO (UD)</t>
  </si>
  <si>
    <t>QUANG LICH HANDICRAFT COMPANY</t>
  </si>
  <si>
    <t>QUANG lich comm.-kien xuong dist.-thai</t>
  </si>
  <si>
    <t>EKO PRESS BLAGOJEVIĆ DOO</t>
  </si>
  <si>
    <t>Antifasističke borbe 24, Beograd, SRB</t>
  </si>
  <si>
    <t>SCAN-THOR GROUP A/S</t>
  </si>
  <si>
    <t>DK87359611</t>
  </si>
  <si>
    <t>Poppelvey, 1, Herning</t>
  </si>
  <si>
    <t>SI27181936</t>
  </si>
  <si>
    <t>KOMEN 59, KOMEN</t>
  </si>
  <si>
    <t xml:space="preserve">RIGO D.O.O. </t>
  </si>
  <si>
    <t>FIRMA PAROL</t>
  </si>
  <si>
    <t>PL6690200575</t>
  </si>
  <si>
    <t>UL. KOSZALINSKA 49, MSCICE</t>
  </si>
  <si>
    <t>GLOBATEX GMBH</t>
  </si>
  <si>
    <t>DE815008410</t>
  </si>
  <si>
    <t>XXXLUTZ KG - (OSTERREICH)</t>
  </si>
  <si>
    <t>ATU65296645</t>
  </si>
  <si>
    <t>Romerstrasse 39, Wels</t>
  </si>
  <si>
    <t>INTERSEROH DIENDTLEISTUNGS GMGH-LIZENZERO</t>
  </si>
  <si>
    <t>DE811575324</t>
  </si>
  <si>
    <t>STOLLWERCKSTRASSE 9A, COLOGNE</t>
  </si>
  <si>
    <t>GO PACK D.O.O.</t>
  </si>
  <si>
    <t>4403135080006</t>
  </si>
  <si>
    <t>RATHGEBER GMBH+CO. KG</t>
  </si>
  <si>
    <t>Ugovor o pozajmici, račun 208/1/1-2022</t>
  </si>
  <si>
    <t>DE129725198</t>
  </si>
  <si>
    <t>Kolpinring 3, Oberhaching</t>
  </si>
  <si>
    <t>CATAS S.P.A.</t>
  </si>
  <si>
    <t>IT01818850305</t>
  </si>
  <si>
    <t>VIA ANTICA, SAN GIOVANNI AL NATISONE</t>
  </si>
  <si>
    <t>ONDULATI ED IMBALAGGI DEL FRIULI S.P.A.</t>
  </si>
  <si>
    <t>IT00404580318</t>
  </si>
  <si>
    <t>ZONA IND, FRAZ. CARNIA, UDINE</t>
  </si>
  <si>
    <t>DRVO FLOR D.O.O.</t>
  </si>
  <si>
    <t>Aleksandrovac bb, Laktaši</t>
  </si>
  <si>
    <t>DAVIS FABRICS</t>
  </si>
  <si>
    <t>PL5472185966</t>
  </si>
  <si>
    <t>UL. MILOSNA 37, BILESKO-BIALA</t>
  </si>
  <si>
    <t>EUROBOX d.o.o.</t>
  </si>
  <si>
    <t>SI77581008</t>
  </si>
  <si>
    <t>SEDEX INFORMATION EXCHANGE LTD</t>
  </si>
  <si>
    <t>GB266455185</t>
  </si>
  <si>
    <t>5 OLD BAILEY, LONDON</t>
  </si>
  <si>
    <t>ASTRA VERNICI S.R.L.</t>
  </si>
  <si>
    <t>IT00210380168</t>
  </si>
  <si>
    <t>SISTEMA SRL</t>
  </si>
  <si>
    <t>IT02139080309</t>
  </si>
  <si>
    <t>VIA DEL LAVORO, 16, S. GIOVANNI AL NATISON</t>
  </si>
  <si>
    <t>STAMPI E COMPENSATI CURVI S.R.L.</t>
  </si>
  <si>
    <t>IT00150540318</t>
  </si>
  <si>
    <t>VIA DELL`INDUSTRIA, 18, GRADISCA D`ISON</t>
  </si>
  <si>
    <t>SOLVEPI S.P.A.</t>
  </si>
  <si>
    <t>IT01033240936</t>
  </si>
  <si>
    <t>DIANA GROUP S.R.L.</t>
  </si>
  <si>
    <t>IT03161500263</t>
  </si>
  <si>
    <t>VIA POSTUMIA, 24, MOTTA DI LIVENZA TV</t>
  </si>
  <si>
    <t>PZ RESINE SRL</t>
  </si>
  <si>
    <t>IT02007190305</t>
  </si>
  <si>
    <t>VIA GIASSICO N. 33, S. GIOVANNI AL NATISO</t>
  </si>
  <si>
    <t>FORNITURE FRIULANE S.R.L.</t>
  </si>
  <si>
    <t>IT01279090300</t>
  </si>
  <si>
    <t>VIA SAN GIOVANNI, 60, MANZANO (UD)</t>
  </si>
  <si>
    <t>FIMATIC DI SIGURA ROBERTO</t>
  </si>
  <si>
    <t>IT00646940304</t>
  </si>
  <si>
    <t>VIA MOLINI N 34 23, MANZANO (UD)</t>
  </si>
  <si>
    <t>MINEN SRL</t>
  </si>
  <si>
    <t>IT01838390308</t>
  </si>
  <si>
    <t>VIA PALMARINA 115/1, S. GIOVANNI AL NAT</t>
  </si>
  <si>
    <t>MITOL, TOVARNA LEPIL, D.O.O.</t>
  </si>
  <si>
    <t>SI60491124</t>
  </si>
  <si>
    <t>INTES S.P.A.</t>
  </si>
  <si>
    <t>IT00197890130</t>
  </si>
  <si>
    <t>VIA F. Kennedy, 15, NOVEDRATE (COMO)</t>
  </si>
  <si>
    <t>CENTRO FRIULANO AFFILATURE SNC</t>
  </si>
  <si>
    <t>IT02314820305</t>
  </si>
  <si>
    <t>VIA MONS. LUIGI FAIDUTTI 10, S. GIOVANNI</t>
  </si>
  <si>
    <t>VALERIA IMPORT S.R.L.</t>
  </si>
  <si>
    <t>IT01893400505</t>
  </si>
  <si>
    <t>VIA SAN PIERO 87, BIENTINA (PI)</t>
  </si>
  <si>
    <t>FABB SP. Z O.O.</t>
  </si>
  <si>
    <t>PL9372691985</t>
  </si>
  <si>
    <t>UL. KOMOROWICKA 39-41, BIELSKO-BIALA</t>
  </si>
  <si>
    <t>SALES PALLETS SRL</t>
  </si>
  <si>
    <t>VIA DELLE INDUSTRIE 2,VALVASONE ARZENE</t>
  </si>
  <si>
    <t>IT02701320307</t>
  </si>
  <si>
    <t>CAT FRIULI SRL</t>
  </si>
  <si>
    <t>00535100309</t>
  </si>
  <si>
    <t>VIA DELLA TECNOLOGIA, PERCOTO</t>
  </si>
  <si>
    <t>LUO BUZHI</t>
  </si>
  <si>
    <t>IT03090570304</t>
  </si>
  <si>
    <t>VIA VITTORIO VENETO 67, MANZANO (UD)</t>
  </si>
  <si>
    <t>TECNOCURVI SRLS</t>
  </si>
  <si>
    <t>IT02939720302</t>
  </si>
  <si>
    <t>ADESINT SRL</t>
  </si>
  <si>
    <t>IT02513840971</t>
  </si>
  <si>
    <t>VIA GIUSEPPE 50, MONTEMURLO</t>
  </si>
  <si>
    <t>TNT RESINE-DUPLA ŠIFRA</t>
  </si>
  <si>
    <t>IT02010740302</t>
  </si>
  <si>
    <t>VIA RONCAVIZZA 26, S. GIOVANNI AL NATISON</t>
  </si>
  <si>
    <t>TNT DI TANTOLO FRANCO E MAURO SNC</t>
  </si>
  <si>
    <t>VIA RONCAVIZZA, 26, S. GIOVANNI AL NATIS FA</t>
  </si>
  <si>
    <t>AP PASSONI S.R.L.</t>
  </si>
  <si>
    <t>IT02842720308</t>
  </si>
  <si>
    <t>VIA NAZIONALE 31, PREMARIACCO (UD)</t>
  </si>
  <si>
    <t>PROLAK D.O.O.</t>
  </si>
  <si>
    <t>SI61216291</t>
  </si>
  <si>
    <t>CESTA 4, JULIJA 81, KRŠKO</t>
  </si>
  <si>
    <t>TM GROUP S.R.L. (M.A.M. TESSUTI S.R.L.)</t>
  </si>
  <si>
    <t>IT03580780280</t>
  </si>
  <si>
    <t>VIA DELL`INDUSTRIA N. 28, SAN SONO DI M PR</t>
  </si>
  <si>
    <t>MULTILEGNO SRL</t>
  </si>
  <si>
    <t>IT02918410305</t>
  </si>
  <si>
    <t>VIA REMIS 14, MANZANO (UD)</t>
  </si>
  <si>
    <t>BOLIA INTERNATIONAL A/S</t>
  </si>
  <si>
    <t>ESW0177989A</t>
  </si>
  <si>
    <t>478, AVGDA, DIAGONAL, BARCELONA</t>
  </si>
  <si>
    <t xml:space="preserve">GLOBAL REGISTRATION SERVICES </t>
  </si>
  <si>
    <t>1677 S. RESEARCH LOOP, TUCSON</t>
  </si>
  <si>
    <t>WSC S.R.L. SEMPLIFICATA</t>
  </si>
  <si>
    <t>IT13953520965</t>
  </si>
  <si>
    <t>OIAZZA IV NOVEMBRE 4, MILANO</t>
  </si>
  <si>
    <t>INTERZERO RECYCLING ALLIANVE GMBH</t>
  </si>
  <si>
    <t>DE345747730</t>
  </si>
  <si>
    <t>GREEN STREET FABRICS</t>
  </si>
  <si>
    <t>BE0536950428</t>
  </si>
  <si>
    <t>GROENESTRAAT 24, KORTRIJK</t>
  </si>
  <si>
    <t>ARTEX B.V.-DEPLOEG</t>
  </si>
  <si>
    <t>NL004935688801</t>
  </si>
  <si>
    <t>POSTBUS 298, AARLE-RIXTEL</t>
  </si>
  <si>
    <t>DK44314207</t>
  </si>
  <si>
    <t>EUROTEX 2000</t>
  </si>
  <si>
    <t>DE812853257</t>
  </si>
  <si>
    <t>FEHMARNSTRASSE 26, BIELEFELD</t>
  </si>
  <si>
    <t>VANA TRANS D.O.O.</t>
  </si>
  <si>
    <t>SI20697295</t>
  </si>
  <si>
    <t>CELOVŠKA CESTA 172, LJUBLJANA</t>
  </si>
  <si>
    <t>JJ TRANS PREVOZNIŠTVO</t>
  </si>
  <si>
    <t>SI87453452</t>
  </si>
  <si>
    <t xml:space="preserve">POD SROBOTNIKOM 29, STRAŽA </t>
  </si>
  <si>
    <t xml:space="preserve">RAMON ESTEVE ESTUDIO DE </t>
  </si>
  <si>
    <t>ESB98971849</t>
  </si>
  <si>
    <t>PLAZA PERE BORREGO I GALINDO 7, VALEN</t>
  </si>
  <si>
    <t>RMC VERTRIEBS GMBH</t>
  </si>
  <si>
    <t>ATU76965946</t>
  </si>
  <si>
    <t>HALL 286, ADMONT</t>
  </si>
  <si>
    <t>JAKOVAC DARKO, RADA DARKO JAKOVAC SPEC.ORDIN.MED. RADA</t>
  </si>
  <si>
    <r>
      <rPr>
        <b/>
        <sz val="8"/>
        <rFont val="Arial"/>
        <family val="2"/>
        <charset val="238"/>
      </rPr>
      <t>Dužnik</t>
    </r>
    <r>
      <rPr>
        <sz val="8"/>
        <rFont val="Arial"/>
        <family val="2"/>
        <charset val="238"/>
      </rPr>
      <t xml:space="preserve"> u prijedlogu naveo neispravan naziv vjerovnika (ZIRS-ZAVOD ZA ISTRAŽIVANJE I RAZVOJ SIGURNOSTI d.o.o.)</t>
    </r>
  </si>
  <si>
    <r>
      <rPr>
        <b/>
        <sz val="8"/>
        <rFont val="Arial"/>
        <family val="2"/>
        <charset val="238"/>
      </rPr>
      <t>Dužnik</t>
    </r>
    <r>
      <rPr>
        <sz val="8"/>
        <rFont val="Arial"/>
        <family val="2"/>
        <charset val="238"/>
      </rPr>
      <t xml:space="preserve"> u prijedlogu naveo neispravan naziv vjerovnika (HŠ UPRAVA ŠUMA BUZET, DELNICE, SENJ)</t>
    </r>
  </si>
  <si>
    <t>TOROMAN MILJENKO, vl. obrta MILFLEX</t>
  </si>
  <si>
    <r>
      <rPr>
        <b/>
        <sz val="8"/>
        <rFont val="Arial"/>
        <family val="2"/>
        <charset val="238"/>
      </rPr>
      <t>Dužnik</t>
    </r>
    <r>
      <rPr>
        <sz val="8"/>
        <rFont val="Arial"/>
        <family val="2"/>
        <charset val="238"/>
      </rPr>
      <t xml:space="preserve"> u prijedlogu naveo neispravan naziv vjerovnika (O.M.S. d.o.o.-BEA)</t>
    </r>
  </si>
  <si>
    <r>
      <rPr>
        <b/>
        <sz val="8"/>
        <rFont val="Arial"/>
        <family val="2"/>
        <charset val="238"/>
      </rPr>
      <t>Dužnik</t>
    </r>
    <r>
      <rPr>
        <sz val="8"/>
        <rFont val="Arial"/>
        <family val="2"/>
        <charset val="238"/>
      </rPr>
      <t xml:space="preserve"> u prijedlogu naveo pogrešan naziv vjerovnika (MARIJA I IVAN j.d.o.o.- BISTRO MARIO)</t>
    </r>
  </si>
  <si>
    <r>
      <rPr>
        <b/>
        <sz val="8"/>
        <rFont val="Arial"/>
        <family val="2"/>
        <charset val="238"/>
      </rPr>
      <t>Dužnik</t>
    </r>
    <r>
      <rPr>
        <sz val="8"/>
        <rFont val="Arial"/>
        <family val="2"/>
        <charset val="238"/>
      </rPr>
      <t xml:space="preserve"> u prijedlogu naveo pogrešan naziv vjerovnika (PRAMAT d.o.o.-TRANSPORTNO PAKIRANJE)</t>
    </r>
  </si>
  <si>
    <r>
      <rPr>
        <b/>
        <sz val="8"/>
        <rFont val="Arial"/>
        <family val="2"/>
        <charset val="238"/>
      </rPr>
      <t>Dužnik</t>
    </r>
    <r>
      <rPr>
        <sz val="8"/>
        <rFont val="Arial"/>
        <family val="2"/>
        <charset val="238"/>
      </rPr>
      <t xml:space="preserve"> u prijedlogu iskazao preplatu duga (118,40 eur)</t>
    </r>
  </si>
  <si>
    <r>
      <rPr>
        <b/>
        <sz val="8"/>
        <rFont val="Arial"/>
        <family val="2"/>
        <charset val="238"/>
      </rPr>
      <t>Dužnik</t>
    </r>
    <r>
      <rPr>
        <sz val="8"/>
        <rFont val="Arial"/>
        <family val="2"/>
        <charset val="238"/>
      </rPr>
      <t xml:space="preserve"> u prijedlogu iskazao preplatu duga (6,99 eur)</t>
    </r>
  </si>
  <si>
    <r>
      <rPr>
        <b/>
        <sz val="8"/>
        <rFont val="Arial"/>
        <family val="2"/>
        <charset val="238"/>
      </rPr>
      <t>Dužnik</t>
    </r>
    <r>
      <rPr>
        <sz val="8"/>
        <rFont val="Arial"/>
        <family val="2"/>
        <charset val="238"/>
      </rPr>
      <t xml:space="preserve"> u prijedlogu iskazao preplatu duga (2.440,00 eur)</t>
    </r>
  </si>
  <si>
    <r>
      <rPr>
        <b/>
        <sz val="8"/>
        <rFont val="Arial"/>
        <family val="2"/>
        <charset val="238"/>
      </rPr>
      <t>Dužnik</t>
    </r>
    <r>
      <rPr>
        <sz val="8"/>
        <rFont val="Arial"/>
        <family val="2"/>
        <charset val="238"/>
      </rPr>
      <t xml:space="preserve"> u prijedlogu iskazao preplatu duga (632,30 eur)</t>
    </r>
  </si>
  <si>
    <r>
      <rPr>
        <b/>
        <sz val="8"/>
        <rFont val="Arial"/>
        <family val="2"/>
        <charset val="238"/>
      </rPr>
      <t>Dužnik</t>
    </r>
    <r>
      <rPr>
        <sz val="8"/>
        <rFont val="Arial"/>
        <family val="2"/>
        <charset val="238"/>
      </rPr>
      <t xml:space="preserve"> u prijedlogu iskazao preplatu duga (402,00 eur)</t>
    </r>
  </si>
  <si>
    <r>
      <rPr>
        <b/>
        <sz val="8"/>
        <rFont val="Arial"/>
        <family val="2"/>
        <charset val="238"/>
      </rPr>
      <t>Dužnik</t>
    </r>
    <r>
      <rPr>
        <sz val="8"/>
        <rFont val="Arial"/>
        <family val="2"/>
        <charset val="238"/>
      </rPr>
      <t xml:space="preserve"> u prijedlogu iskazao preplatu duga (7,23 eur)</t>
    </r>
  </si>
  <si>
    <r>
      <rPr>
        <b/>
        <sz val="8"/>
        <rFont val="Arial"/>
        <family val="2"/>
        <charset val="238"/>
      </rPr>
      <t>Dužnik</t>
    </r>
    <r>
      <rPr>
        <sz val="8"/>
        <rFont val="Arial"/>
        <family val="2"/>
        <charset val="238"/>
      </rPr>
      <t xml:space="preserve"> u prijedlogu iskazao preplatu duga (52,73 eur)</t>
    </r>
  </si>
  <si>
    <r>
      <rPr>
        <b/>
        <sz val="8"/>
        <rFont val="Arial"/>
        <family val="2"/>
        <charset val="238"/>
      </rPr>
      <t>Dužnik</t>
    </r>
    <r>
      <rPr>
        <sz val="8"/>
        <rFont val="Arial"/>
        <family val="2"/>
        <charset val="238"/>
      </rPr>
      <t xml:space="preserve"> u prijedlogu iskazao preplatu duga (597,80 eur)</t>
    </r>
  </si>
  <si>
    <r>
      <rPr>
        <b/>
        <sz val="8"/>
        <rFont val="Arial"/>
        <family val="2"/>
        <charset val="238"/>
      </rPr>
      <t>Dužnik</t>
    </r>
    <r>
      <rPr>
        <sz val="8"/>
        <rFont val="Arial"/>
        <family val="2"/>
        <charset val="238"/>
      </rPr>
      <t xml:space="preserve"> u prijedlogu iskazao preplatu duga (409,05 eur)</t>
    </r>
  </si>
  <si>
    <r>
      <rPr>
        <b/>
        <sz val="8"/>
        <rFont val="Arial"/>
        <family val="2"/>
        <charset val="238"/>
      </rPr>
      <t>Dužnik</t>
    </r>
    <r>
      <rPr>
        <sz val="8"/>
        <rFont val="Arial"/>
        <family val="2"/>
        <charset val="238"/>
      </rPr>
      <t xml:space="preserve"> u prijedlogu iskazao preplatu duga (46,25 eur)</t>
    </r>
  </si>
  <si>
    <r>
      <rPr>
        <b/>
        <sz val="8"/>
        <rFont val="Arial"/>
        <family val="2"/>
        <charset val="238"/>
      </rPr>
      <t>Dužnik</t>
    </r>
    <r>
      <rPr>
        <sz val="8"/>
        <rFont val="Arial"/>
        <family val="2"/>
        <charset val="238"/>
      </rPr>
      <t xml:space="preserve"> u prijedlogu iskazao preplatu duga (812,50 eur)</t>
    </r>
  </si>
  <si>
    <r>
      <rPr>
        <b/>
        <sz val="8"/>
        <rFont val="Arial"/>
        <family val="2"/>
        <charset val="238"/>
      </rPr>
      <t>Dužnik</t>
    </r>
    <r>
      <rPr>
        <sz val="8"/>
        <rFont val="Arial"/>
        <family val="2"/>
        <charset val="238"/>
      </rPr>
      <t xml:space="preserve"> u prijedlogu iskazao preplatu duga (18,68 eur)</t>
    </r>
  </si>
  <si>
    <r>
      <rPr>
        <b/>
        <sz val="8"/>
        <rFont val="Arial"/>
        <family val="2"/>
        <charset val="238"/>
      </rPr>
      <t>Dužnik</t>
    </r>
    <r>
      <rPr>
        <sz val="8"/>
        <rFont val="Arial"/>
        <family val="2"/>
        <charset val="238"/>
      </rPr>
      <t xml:space="preserve"> u prijedlogu iskazao preplatu duga (720,95 eur)</t>
    </r>
  </si>
  <si>
    <t>26.03.2026.</t>
  </si>
  <si>
    <r>
      <rPr>
        <b/>
        <sz val="8"/>
        <rFont val="Arial"/>
        <family val="2"/>
        <charset val="238"/>
      </rPr>
      <t>Dužnik</t>
    </r>
    <r>
      <rPr>
        <sz val="8"/>
        <rFont val="Arial"/>
        <family val="2"/>
        <charset val="238"/>
      </rPr>
      <t xml:space="preserve"> u prijedlogu naveo pogrešnu adresu vjerovnika (Valjani 26, Viškovo)
</t>
    </r>
    <r>
      <rPr>
        <b/>
        <sz val="8"/>
        <rFont val="Arial"/>
        <family val="2"/>
        <charset val="238"/>
      </rPr>
      <t>Vjerovnik</t>
    </r>
    <r>
      <rPr>
        <sz val="8"/>
        <rFont val="Arial"/>
        <family val="2"/>
        <charset val="238"/>
      </rPr>
      <t xml:space="preserve"> prijavu tražbine dostavio putem osobne dostave</t>
    </r>
  </si>
  <si>
    <t>DA
1.262,00 EUR</t>
  </si>
  <si>
    <t>Izvod otvorenih stavki</t>
  </si>
  <si>
    <t>DA
13.440,45 EUR</t>
  </si>
  <si>
    <r>
      <rPr>
        <b/>
        <sz val="8"/>
        <rFont val="Arial"/>
        <family val="2"/>
        <charset val="238"/>
      </rPr>
      <t>Dužnik</t>
    </r>
    <r>
      <rPr>
        <sz val="8"/>
        <rFont val="Arial"/>
        <family val="2"/>
        <charset val="238"/>
      </rPr>
      <t xml:space="preserve"> u prijedlogu iskazao preplatu duga (4,18 eur)</t>
    </r>
  </si>
  <si>
    <t>DA
11.121,85 EUR</t>
  </si>
  <si>
    <t>Rješenje o ovrsi Općinskog suda u Rijeci posl.br. Ovrv-24214/2025 od 01.12.2025.godine</t>
  </si>
  <si>
    <t>27.03.2026.</t>
  </si>
  <si>
    <t>DA
1.457,46 EUR</t>
  </si>
  <si>
    <t>Rješenje o ovrsi na temelju vjerodostojne isprave Ovrv-4001/2026 UPP/OS-Ovrv-153/2026</t>
  </si>
  <si>
    <t>VIA PUJA, 66, PRATA DI PORDENONE (PD), ITALY</t>
  </si>
  <si>
    <r>
      <rPr>
        <b/>
        <sz val="8"/>
        <rFont val="Arial"/>
        <family val="2"/>
        <charset val="238"/>
      </rPr>
      <t>Vjerovnik</t>
    </r>
    <r>
      <rPr>
        <sz val="8"/>
        <rFont val="Arial"/>
        <family val="2"/>
        <charset val="238"/>
      </rPr>
      <t xml:space="preserve"> prijavu tražbine dostavio putem elektroničke pošte</t>
    </r>
  </si>
  <si>
    <r>
      <rPr>
        <b/>
        <sz val="8"/>
        <rFont val="Arial"/>
        <family val="2"/>
        <charset val="238"/>
      </rPr>
      <t>Vjerovnik</t>
    </r>
    <r>
      <rPr>
        <sz val="8"/>
        <rFont val="Arial"/>
        <family val="2"/>
        <charset val="238"/>
      </rPr>
      <t xml:space="preserve"> prijavu tražbine dostavio putem elektroničke pošte.
U prijavi tražbine vjerovnik je iskazao računsku pogrešku dospijele tražbine (4.710,90 EUR)
Obrazac 3 dostavljen na talijanskom jeziku. Vjerovnik je uz prijavu tražbine dostavio i Obrazac 6.</t>
    </r>
  </si>
  <si>
    <t>Ugovor o osiguranju/premija osiguranja</t>
  </si>
  <si>
    <t>VIA SOTTORIVE, 41, 33048 SAN GIOVANNI AL NATISC (UD) ITALY</t>
  </si>
  <si>
    <t>30.03.2026.</t>
  </si>
  <si>
    <t>VIA DELL`INDUSTRIA, 4, 24052 AZZANO SAN PAOLO (BERGAMO), ITALY</t>
  </si>
  <si>
    <t>Posl.br. St-97/2026-7, 19.03.2026. (Trgovački sud u Rijeci)</t>
  </si>
  <si>
    <t>VIA BRAVA 20, 33048 GIOVANNI AL NATISONE, UDINE, ITALY</t>
  </si>
  <si>
    <t>Posl.br St-97/2026-7, 19.03.2026., Trgovački sud u Rijeci</t>
  </si>
  <si>
    <r>
      <rPr>
        <b/>
        <sz val="8"/>
        <rFont val="Arial"/>
        <family val="2"/>
        <charset val="238"/>
      </rPr>
      <t>Vjerovnik</t>
    </r>
    <r>
      <rPr>
        <sz val="8"/>
        <rFont val="Arial"/>
        <family val="2"/>
        <charset val="238"/>
      </rPr>
      <t xml:space="preserve"> prijavu tražbine dostavio elektroničkim putem</t>
    </r>
  </si>
  <si>
    <t>57300728824</t>
  </si>
  <si>
    <t>LKW WALTER AG</t>
  </si>
  <si>
    <t>NE</t>
  </si>
  <si>
    <t>28.03.2026.</t>
  </si>
  <si>
    <t>IZ NÖ SÜD, STRASSE 14 15, 2355 WIENER NEUDORF</t>
  </si>
  <si>
    <t>Presuda Trgovačkog suda u Zagrebu od 16.03.2026. br. P-2883/25</t>
  </si>
  <si>
    <t>Računi za robu</t>
  </si>
  <si>
    <t>31.03.2026.</t>
  </si>
  <si>
    <r>
      <rPr>
        <b/>
        <sz val="8"/>
        <rFont val="Arial"/>
        <family val="2"/>
        <charset val="238"/>
      </rPr>
      <t>Dužnik</t>
    </r>
    <r>
      <rPr>
        <sz val="8"/>
        <rFont val="Arial"/>
        <family val="2"/>
        <charset val="238"/>
      </rPr>
      <t xml:space="preserve"> u prijedlogu naveo pogrešnu adresu vjerovnika (Milutina Barača 21, Rijeka). </t>
    </r>
    <r>
      <rPr>
        <b/>
        <sz val="8"/>
        <rFont val="Arial"/>
        <family val="2"/>
        <charset val="238"/>
      </rPr>
      <t>Vjerovnik</t>
    </r>
    <r>
      <rPr>
        <sz val="8"/>
        <rFont val="Arial"/>
        <family val="2"/>
        <charset val="238"/>
      </rPr>
      <t xml:space="preserve"> prijavu tražbine dostavio putem osobne dostave.</t>
    </r>
  </si>
  <si>
    <t>Ugovor o poslovnoj suradnji broj 01/VZ/2023, od dana 27. prosinca 2022. godine, aneks Ugovora o poslovnoj suradnji broj 01/VZ/2023, od dana 31. prosinca 2024. godine</t>
  </si>
  <si>
    <t>NEVOTEX DANMARK APS</t>
  </si>
  <si>
    <t>SKAERINGVEJ 94, ST.4, 852 LYSTRUP, DANSKA</t>
  </si>
  <si>
    <t>Oeynhausener Strasse 67, 32584 LOHNE</t>
  </si>
  <si>
    <t>Broj zapisa 9-30884-fc63b</t>
  </si>
  <si>
    <r>
      <rPr>
        <b/>
        <sz val="8"/>
        <rFont val="Arial"/>
        <family val="2"/>
        <charset val="238"/>
      </rPr>
      <t>Vjerovnik</t>
    </r>
    <r>
      <rPr>
        <sz val="8"/>
        <rFont val="Arial"/>
        <family val="2"/>
        <charset val="238"/>
      </rPr>
      <t xml:space="preserve"> prijavu tražbine dostavio potem elektroničke pošte. 
</t>
    </r>
    <r>
      <rPr>
        <b/>
        <sz val="8"/>
        <rFont val="Arial"/>
        <family val="2"/>
        <charset val="238"/>
      </rPr>
      <t xml:space="preserve">Vjerovnik </t>
    </r>
    <r>
      <rPr>
        <sz val="8"/>
        <rFont val="Arial"/>
        <family val="2"/>
        <charset val="238"/>
      </rPr>
      <t>je</t>
    </r>
    <r>
      <rPr>
        <b/>
        <sz val="8"/>
        <rFont val="Arial"/>
        <family val="2"/>
        <charset val="238"/>
      </rPr>
      <t xml:space="preserve"> </t>
    </r>
    <r>
      <rPr>
        <sz val="8"/>
        <rFont val="Arial"/>
        <family val="2"/>
        <charset val="238"/>
      </rPr>
      <t>u</t>
    </r>
    <r>
      <rPr>
        <b/>
        <sz val="8"/>
        <rFont val="Arial"/>
        <family val="2"/>
        <charset val="238"/>
      </rPr>
      <t xml:space="preserve"> </t>
    </r>
    <r>
      <rPr>
        <sz val="8"/>
        <rFont val="Arial"/>
        <family val="2"/>
        <charset val="238"/>
      </rPr>
      <t>prijavu tražbine naveo iznos razlučnog prava (9.539,38 EUR) bez navođenja pravne osnove te imovine na koju se pravo odnosi.</t>
    </r>
  </si>
  <si>
    <t>Ugovor o otvaranju i vođenju transakcijskog računa i obavljanju platnih usluga od 6.3.2019.</t>
  </si>
  <si>
    <t>Ugovor o dugoročnom kreditu broj 16/2023 - K- F2203010 od 7.7.2023.</t>
  </si>
  <si>
    <t>DA
265.445,00 EUR</t>
  </si>
  <si>
    <t>120.644,07 EUR</t>
  </si>
  <si>
    <r>
      <rPr>
        <b/>
        <sz val="8"/>
        <rFont val="Arial"/>
        <family val="2"/>
        <charset val="238"/>
      </rPr>
      <t>Vjerovnik</t>
    </r>
    <r>
      <rPr>
        <sz val="8"/>
        <rFont val="Arial"/>
        <family val="2"/>
        <charset val="238"/>
      </rPr>
      <t xml:space="preserve"> u prijavi tražbine iskazao pogrešan izračun iznosa ukupne tražbine (120.645,07 EUR)</t>
    </r>
  </si>
  <si>
    <t>01.04.2026.</t>
  </si>
  <si>
    <r>
      <rPr>
        <b/>
        <sz val="8"/>
        <rFont val="Arial"/>
        <family val="2"/>
        <charset val="238"/>
      </rPr>
      <t>Dužnik</t>
    </r>
    <r>
      <rPr>
        <sz val="8"/>
        <rFont val="Arial"/>
        <family val="2"/>
        <charset val="238"/>
      </rPr>
      <t xml:space="preserve"> u prijedlogu naveo nepotpun naziv vjerovnika (Odvjetničko društvo KAMENAR MILUTIN i KLEPAC M)
</t>
    </r>
    <r>
      <rPr>
        <b/>
        <sz val="8"/>
        <rFont val="Arial"/>
        <family val="2"/>
        <charset val="238"/>
      </rPr>
      <t>Vjerovnik</t>
    </r>
    <r>
      <rPr>
        <sz val="8"/>
        <rFont val="Arial"/>
        <family val="2"/>
        <charset val="238"/>
      </rPr>
      <t xml:space="preserve"> prijavu tražbine dostavio putem osobne dostave</t>
    </r>
  </si>
  <si>
    <t>Usluga prikupljanja i odvoz komunalnog otpada</t>
  </si>
  <si>
    <r>
      <rPr>
        <b/>
        <sz val="8"/>
        <rFont val="Arial"/>
        <family val="2"/>
        <charset val="238"/>
      </rPr>
      <t>Vjerovni</t>
    </r>
    <r>
      <rPr>
        <sz val="8"/>
        <rFont val="Arial"/>
        <family val="2"/>
        <charset val="238"/>
      </rPr>
      <t>k prijavu tražbine dostavio putem osobne dostave</t>
    </r>
  </si>
  <si>
    <t>02.04.2026.</t>
  </si>
  <si>
    <t>PODSKRAJNIK 21, 1380 Cerknica, Slovenija</t>
  </si>
  <si>
    <t>Dogovor na temelju narudžbe i potvrde narudžbe</t>
  </si>
  <si>
    <t>Izlučno pravo</t>
  </si>
  <si>
    <t>832 kom.palete 800 x 1200 EUR EPAL SLO RAB</t>
  </si>
  <si>
    <r>
      <rPr>
        <b/>
        <sz val="8"/>
        <rFont val="Arial"/>
        <family val="2"/>
        <charset val="238"/>
      </rPr>
      <t>Vjerovnik</t>
    </r>
    <r>
      <rPr>
        <sz val="8"/>
        <rFont val="Arial"/>
        <family val="2"/>
        <charset val="238"/>
      </rPr>
      <t xml:space="preserve"> prijavu tražbine dostavio putem osobne dostave
</t>
    </r>
    <r>
      <rPr>
        <b/>
        <sz val="8"/>
        <rFont val="Arial"/>
        <family val="2"/>
        <charset val="238"/>
      </rPr>
      <t>Vjerovnik</t>
    </r>
    <r>
      <rPr>
        <sz val="8"/>
        <rFont val="Arial"/>
        <family val="2"/>
        <charset val="238"/>
      </rPr>
      <t xml:space="preserve"> u prijavi tražbine iskazao pogrešan obračun dospjele tražbine (23.364,66 EUR)</t>
    </r>
  </si>
  <si>
    <t>DA
24.934,19 EUR</t>
  </si>
  <si>
    <t>Rješenje o ovrsi posl.br. Ovrv-17676/2025 i Rješenje o ovrsi posl.br. Ovrv-4241/2026</t>
  </si>
  <si>
    <t>GORNJI ŠTRPCI 108 A, GORNJI ŠTRPCI, PRNJAVOR</t>
  </si>
  <si>
    <t>Izlazne fakture za prodane proizvode</t>
  </si>
  <si>
    <r>
      <rPr>
        <b/>
        <sz val="8"/>
        <rFont val="Arial"/>
        <family val="2"/>
        <charset val="238"/>
      </rPr>
      <t>Vjerovnik</t>
    </r>
    <r>
      <rPr>
        <sz val="8"/>
        <rFont val="Arial"/>
        <family val="2"/>
        <charset val="238"/>
      </rPr>
      <t xml:space="preserve"> prijavu tražbine dostavio putem osobne dostave.
</t>
    </r>
    <r>
      <rPr>
        <b/>
        <sz val="8"/>
        <rFont val="Arial"/>
        <family val="2"/>
        <charset val="238"/>
      </rPr>
      <t>Vjerovnik</t>
    </r>
    <r>
      <rPr>
        <sz val="8"/>
        <rFont val="Arial"/>
        <family val="2"/>
        <charset val="238"/>
      </rPr>
      <t xml:space="preserve"> u prijavi tražbine naznačio pogrešan zbroj dospjele tražbine (227.268,39 EUR)</t>
    </r>
  </si>
  <si>
    <t>DA
231.928,39 EUR</t>
  </si>
  <si>
    <t>Pravomoćno i ovršno rješenje o ovrsi na temelju vjerodostojne isprave</t>
  </si>
  <si>
    <t>DA
43.687,10 EUR</t>
  </si>
  <si>
    <t>DA
308.117,13 EUR</t>
  </si>
  <si>
    <t>Ugovor o otvaranju i vođenju transkcijskog računa te obavljanju platnih i ostalih usluga broj HR7923400091110692457 od 05.12.20214.
Ugovor o dugoročnom kreditu br. 5010768058 od 24.9.2020. s Dodatkom I. Ugovoru od 27.05.2024.
Zadužnica broj OV-19735/20 od 24.09.2020. ovjerena po javnom bilježniku Velibor Panjković iz Rijeke (izdavatelj DRVNA INDUSTRIJA KLANA d.d.)</t>
  </si>
  <si>
    <t>DA
80.351,57 EUR</t>
  </si>
  <si>
    <t>Okvirni ugovor o stupanju radnika od 30.04.2024.</t>
  </si>
  <si>
    <t>HRUŠICA 104, 6244 PODGRAD, SLOVENIJA</t>
  </si>
  <si>
    <t>03.04.2026.</t>
  </si>
  <si>
    <t>Neplaćeni dospjeli računi za isporučenu robu</t>
  </si>
  <si>
    <t>Računi, izvadci iz poslovnih knjiga, obračuni zateznih kamata</t>
  </si>
  <si>
    <r>
      <t xml:space="preserve">
</t>
    </r>
    <r>
      <rPr>
        <b/>
        <sz val="8"/>
        <rFont val="Arial"/>
        <family val="2"/>
        <charset val="238"/>
      </rPr>
      <t>Vjerovnik</t>
    </r>
    <r>
      <rPr>
        <sz val="8"/>
        <rFont val="Arial"/>
        <family val="2"/>
        <charset val="238"/>
      </rPr>
      <t xml:space="preserve"> prijavu tražbine dostavio putem osobne dostave
</t>
    </r>
    <r>
      <rPr>
        <b/>
        <sz val="8"/>
        <rFont val="Arial"/>
        <family val="2"/>
        <charset val="238"/>
      </rPr>
      <t>Vjerovnik</t>
    </r>
    <r>
      <rPr>
        <sz val="8"/>
        <rFont val="Arial"/>
        <family val="2"/>
        <charset val="238"/>
      </rPr>
      <t xml:space="preserve"> u prijavi tražbine iskazao da nema ovršne isprave dok je naveo iznos (26.162,80 EUR)
</t>
    </r>
  </si>
  <si>
    <t>NE
26.162,80 EUR</t>
  </si>
  <si>
    <t>Neplaćeni računi</t>
  </si>
  <si>
    <r>
      <rPr>
        <b/>
        <sz val="8"/>
        <rFont val="Arial"/>
        <family val="2"/>
        <charset val="238"/>
      </rPr>
      <t>Dužnik</t>
    </r>
    <r>
      <rPr>
        <sz val="8"/>
        <rFont val="Arial"/>
        <family val="2"/>
        <charset val="238"/>
      </rPr>
      <t xml:space="preserve"> u prijedlogu naveo pogrešnu adresu vjerovnika (Bregi BB, Matulji)
</t>
    </r>
    <r>
      <rPr>
        <b/>
        <sz val="8"/>
        <rFont val="Arial"/>
        <family val="2"/>
        <charset val="238"/>
      </rPr>
      <t>Vjerovnik</t>
    </r>
    <r>
      <rPr>
        <sz val="8"/>
        <rFont val="Arial"/>
        <family val="2"/>
        <charset val="238"/>
      </rPr>
      <t xml:space="preserve"> prijavu tražbine dostavio putem osobne dostave</t>
    </r>
  </si>
  <si>
    <t>Isporuka robe</t>
  </si>
  <si>
    <t>PARTIZANSKA CESTA 78, 6210 SEŽANA, SLOVENIJA</t>
  </si>
  <si>
    <t>Računi za robu/br. 806, 1146, 1677, 1983, 2123, 2141, 2319, 2567, 3058)</t>
  </si>
  <si>
    <t>LIQUIDAZIONE GIUDIZIALE KLANA ITALIA S.r.l.</t>
  </si>
  <si>
    <t>29542950750</t>
  </si>
  <si>
    <t>Via San Mauro n. 31, 33050 Pavia di Udine(UD), Italija</t>
  </si>
  <si>
    <t>Naknada štete i povrat depozita iz ugovora</t>
  </si>
  <si>
    <t>Ugovor o osiguranju od odgovornosti, broj police 13-0075163-01, s odgovarajućim brojem ponude 1307-50075797;
Ugovor o osiguranju od nezgode, broj police 01-0117339-01, s odgovarajućim brojem ponude 0101-00069412</t>
  </si>
  <si>
    <t>Ugovor o članstvu od 01.08.2003.</t>
  </si>
  <si>
    <t>CLARINI NATHALIE</t>
  </si>
  <si>
    <t>81206745597</t>
  </si>
  <si>
    <t>Via G. D`Annunzio 104/B, 33035 Martignacco, Italija</t>
  </si>
  <si>
    <t>Potraživanje iz radnog odnosa: plaća za travanj 2025. i otpremnina</t>
  </si>
  <si>
    <t>DA
17.825,00 EUR</t>
  </si>
  <si>
    <t>1. Ugovor br. 029-TZ/2016 o pružanju usluga tjelesne zaštite od 1.4.2016.;
2. Aneks Ugovora o pružanju usluga tjelesne zaštite od 16.11.2016.;
3. Aneks 2 Ugovora o pružanju usluga tjelesne zaštite od 27.2.2019.;
4. Obavijest o korekciji cijene ugovorenih usluga od 10.12.2019.;
5. Aneks 3 Ugovora br. 029-TZ/2016 o pružanju usluga tjelesne zaštite od 1.1.2020.;
6. Obavijest o korekciji cijene ugovorenih usluga od 8.1.2020.;
7. Obavijest o korekciji cijene ugovorenih usluga od 26.11.2020.;
8. Aneks 4 Ugovora br. 029-TZ/2016 o pružanju usluga tjelesne zaštite od 21.12.2020.;
9. Obavijest o korekciji cijene ugovorenih usluga od 26.11.2021.;
10. Aneks 5 Ugovora o pružanju usluga tjelesne zaštite od 1.1.2022.;
11. Aneks 6 Ugovora br. 029-TZ/2016 o pružanju usluga tjelesne zaštite od 1.7.2022.;
12. Obavijest o korekciji cijene ugovorenih usluga od 28.11.2022.;
13. Obavijest o korekciji cijene ugovorenih usluga od 22.11.2023.;
14. Aneks 8 Ugovora br. 029-TZ/2016 o pružanju usluga tjelesne zaštite od 1.1.2025.;
15. Obavijest o raskidu ugovora br. 029-TZ/2016 o pružanju usluga tjelesne zaštite od 7.10.2025. – povučena;
16. Obavijest o korekciji cijene ugovorenih usluga od 21.11.2025.;
17. Obavijest o raskidu Ugovora br. 029-TZ/2016 o pružanju usluga tjelesne zaštite od 12.12.2025.;
18. Dopis vezan uz otkaz Ugovora br. 029-TZ/2016 od 18.12.2025.;
19. Prijedlog za ovrhu na temelju vjerodostojne isprave od 4.3.2026. – jedinstveni identifikator prijedloga: 121603-2026, Ovrv-7120/2026 – Općinski sud u Rijeci
20. Fakture prijavljenog potraživanja</t>
  </si>
  <si>
    <t>07.04.2026.</t>
  </si>
  <si>
    <t>Ugovor o posredovanju od 01.07.2015.g.</t>
  </si>
  <si>
    <t>DA
72.868,19 EUR</t>
  </si>
  <si>
    <t>DA
40.493,92 EUR</t>
  </si>
  <si>
    <t>Ugovor</t>
  </si>
  <si>
    <t>DA
12.268,08 EUR</t>
  </si>
  <si>
    <t>DA
978,50 EUR</t>
  </si>
  <si>
    <t>Ovrv-24417/2025, Općinski sud u Rijeci</t>
  </si>
  <si>
    <t>BKS BANK AG</t>
  </si>
  <si>
    <t>95202348925</t>
  </si>
  <si>
    <t>ST. VEITER RING 43, A-9020 KLAGENFURT, AUSTRIJA</t>
  </si>
  <si>
    <t>Ugovor o otvaranju transakcijskog računa (račun br. 2488001-1100135372) od 12.03.2018.god - naknada iz Ugovora</t>
  </si>
  <si>
    <t>DA
143.886,39 EUR</t>
  </si>
  <si>
    <t>Ugovor o revolving kreditu, br. kreditnog računa: 060-44000296 i Sporazum radi osiguranja novčane tražbine zasnivanjem založnog prava (hipoteke) na nekretnini od dana 23. svibnja 2019. godine, Aneksa broj 1 Ugovora o revolving kreditu, br. kreditnog računa: 060-44000296 i Sporazum radi osiguranja novčane tražbine zasnivanjem založnog prava (hipoteke) na nekretnini od dana 5. studenog 2020. godine, Aneksa broj 2 Ugovora o revolving kreditu, br. kreditnog računa: 060-44000296 i Sporazum radi osiguranja novčane tražbine zasnivanjem založnog prava (hipoteke) na nekretnini od dana 23. lipnja 2021. godine, Aneksa broj 3 Ugovora o revolving kreditu, br. kreditnog računa: 060-44000296 i Sporazum radi osiguranja novčane tražbine zasnivanjem založnog prava (hipoteke) na nekretnini od dana 9. kolovoza 2022. godine, Aneksa broj 4 Ugovora o revolving kreditu, br. kreditnog računa: 060-44000296 i Sporazum radi osiguranja novčane tražbine zasnivanjem založnog prava (hipoteke) na nekretnini od dana 31. svibnja 2023. godine, Aneksa broj 5 Ugovora o revolving kreditu, br. kreditnog računa: 060-44000296 i Sporazum radi osiguranja novčane tražbine zasnivanjem založnog prava (hipoteke) na nekretnini od dana 4. kolovoza 2023. godine, Aneksa broj 6 Ugovora o revolving kreditu, br. kreditnog računa: 060-44000296 i Sporazuma radi osiguranja novčane tražbine zasnivanjem založnog prava (hipoteke) na nekretnini od dana 29. srpnja 2024. godine i Aneksa broj 7 Ugovora o revolving kreditu, br. kreditnog računa: 060-44000296 i Sporazuma radi osiguranja novčane tražbine zasnivanjem založnog prava (hipoteke) na nekretnini od dana 23. svibnja 2025. godine; preslike u privitku</t>
  </si>
  <si>
    <t>GARIĆ LJUBICA</t>
  </si>
  <si>
    <t>78736947281</t>
  </si>
  <si>
    <t>ŽEGOTI 3 A, 51215 KASTAV</t>
  </si>
  <si>
    <t>08.04.2026.</t>
  </si>
  <si>
    <t>Naknada štete iz radnog odnosa, parnični postupak radi naknade štete vodi se pred Općinskim sudom u Rijeci, posl.br. Pr-396/2020</t>
  </si>
  <si>
    <t>Komercijalni računi i potpisana otpremnica</t>
  </si>
  <si>
    <t>Rješenje o ovrsi na temelju vjerodostojne isprave, Općinski sud u Rijeci, posl. Br. Ovrv-24036/2025 (Javni bilježnik Radmila Mandić, posl. Br. UPP/OS-Ovrv-871/2025) od 11. prosinca 2025. godine (pravomoćno i ovršno 23. prosinca 2025.)</t>
  </si>
  <si>
    <t>DA
31.802,59 EUR</t>
  </si>
  <si>
    <t>A) Na temelju računa broj 2025-25004212 od dana 28. svibnja 2025. godine za kupnju tkanina Karma 9306 – FABRIX količine 1.470,90 m, Burkley 9120 – FABRIX količine 42,00 m, Pace 9403 – FABRIX količine 88,00 m i Felicity 9815 – FABRIX količine 86,00 m na iznos od 4.512,13 eura.
B) Na temelju računa broj 2025-25004398 od dana 5. lipnja 2025. godine za kupnju tkanina Kori 9143 – FABRIX količine 141,00 m, Kori 9143 – FABRIX količine 243,00 m na iznos od 1.017,60 eura.
C) Na temelju računa broj 2025-25004950 od dana 26. lipnja 2025. godine za kupnju tkanina Felicity 1497 – FABRIX količine 40,00 m, Felicity 1497 – FABRIX količine 297,50 m, Felicity 1483 – FABRIX količine 239,00 m na iznos od 1.700,68 eura.
D) Na temelju računa broj 2025-25005040 od dana 30. lipnja 2025. godine za kupnju tkanina Lotos 7006 – FABRIX količine 2.527,00 m, Lotos 9070 – FABRIX količine 746,00 m, Lotos 793 – FABRIX količine 677,00 m, Lotos 9061 – FABRIX količine 2.911,00 m, Lotos 9202 – FABRIX količine 4.232,00 m, Lotos 9093 – FABRIX količine 1.877,00 m, Karma 9306 – FABRIX količine 2.230,80 m, Karma 9530 – FABRIX količine 1.130,30 m, Karma 9005 – FABRIX količine 1.255,80 m, Felicity 1497 – FABRIX količine 789,00 m na iznos od 44.255,38 eura.
E) Na temelju računa broj 2025-25005051 od dana 30. lipnja 2025. godine za kupnju tkanina Karma 9306 – FABRIX količine 1,80 m na iznos od 4,77 eura.
F) Na temelju računa broj 2025-25005353 od dana 10. srpnja 2025. godine za kupnju tkanina Tiago 9000 – FABRIX količine 46,00 m na iznos od 140,76 eura.
G) Na temelju računa broj 2025-25005567 od dana 17. srpnja 2025. godine za kupnju tkanina Karma 9306 – FABRIX količine 643,00 m na iznos od 1.703,95 eura.
H) Na temelju računa broj 2025-25006573 od dana 4. rujna 2025. godine za kupnju tkanina Lotos 9070 – FABRIX količine 240,00 m, Burkley 9120 – FABRIX količine 315,00 m, Kori 9929 – FABRIX količine 189,30 m, Pace 9804 – FABRIX količine 43,00 m, Felicity 7001 – FABRIX količine 34,00 m, Felicity 5379 – FABRIX količine 166,00 m na iznos od 3.031,03 eura.
I) Na temelju računa broj 2025-25006755 od dana 11. rujna 2025. godine za kupnju tkanina Pace 9403 – FABRIX količine 47,00 m, Pace 9403 – FABRIX količine 97,00 m na iznos od 548,64 eura.
J) Na temelju računa broj 2025-25008836 od dana 28. studenog 2025. godine za kupnju tkanina Burkley 9120 – FABRIX količine 250,00 m, Pace 9403 – FABRIX količine 83,50 m, Kori 9929 – FABRIX količine 91,90 m, Pace 7006 – FABRIX količine 39,00 m, Pace 9804 – FABRIX količine 44,00 m, Felicity 1483 – FABRIX količine 79,50 m na iznos od 2.054,94 eura.
Kamate na dan otvaranja stečajnog postupka:
Na glavnicu AD A – 293,61 eura
Na glavnicu AD B – 63,95 eura
Na glavnicu AD C – 96,95 eura
Na glavnicu AD D – 2.436,71 eura
Na glavnicu AD E – 0,27 eura
Na glavnicu AD F – 7,48 eura
Na glavnicu AD G – 87,19 eura
Na glavnicu AD H – 114,63 eura
Na glavnicu AD I -19,53 eura
Na glavnicu AD J -29,14 eura</t>
  </si>
  <si>
    <t xml:space="preserve">GS1 CROATIA </t>
  </si>
  <si>
    <t>03365973101</t>
  </si>
  <si>
    <t>PRERADOVIĆEVA ULICA 35, 10000 ZAGREB</t>
  </si>
  <si>
    <t>Izjava od 21.06.2002.</t>
  </si>
  <si>
    <t>RISO CONSULTING d.o.o.</t>
  </si>
  <si>
    <t>48291511021</t>
  </si>
  <si>
    <t>KUZMINEČKA ULICA 55, 10000 ZAGREB</t>
  </si>
  <si>
    <r>
      <rPr>
        <b/>
        <sz val="8"/>
        <rFont val="Arial"/>
        <family val="2"/>
        <charset val="238"/>
      </rPr>
      <t>Vjerovnik</t>
    </r>
    <r>
      <rPr>
        <sz val="8"/>
        <rFont val="Arial"/>
        <family val="2"/>
        <charset val="238"/>
      </rPr>
      <t xml:space="preserve"> u prijavi tražbine iskazao računsku pogrešku kod iznosa dospjele tražbine ( 19.249,25 EUR )</t>
    </r>
  </si>
  <si>
    <t>Ugovor i ponuda</t>
  </si>
  <si>
    <t>29 Rješenja Općine Klana, Jedinstvenog upravnog odjela kojim se utvrđuje visina komunalne naknade, donesenih dana 14. ožujka 2023. g. i 19. svibnja 2023.g. pod poslovnim brojevima:
KLASA: UP/I-363-01/23-01/32, URBROJ: 2170-21-1;
KLASA: UP/I-363-01/23-01/31, URBROJ: 2170-21-1;
KLASA: UP/I-363-01/23-01/30, URBROJ: 2170-21-1;
KLASA: UP/I-363-01/23-01/1207, URBROJ: 2170-21-23-1;
KLASA: UP/I-363-01/23-01/29, URBROJ: 2170-21-1;
KLASA: UP/I-363-01/23-01/28, URBROJ: 2170-21-1;
KLASA: UP/I-363-01/23-01/27, URBROJ: 2170-21-1;
KLASA: UP/I-363-01/23-01/7, URBROJ: 2170-21-1;
KLASA: UP/I-363-01/23-01/8, URBROJ: 2170-21-1;
KLASA: UP/I-363-01/23-01/9, URBROJ: 2170-21-1;
KLASA: UP/I-363-01/23-01/10, URBROJ: 2170-21-1;
KLASA: UP/I-363-01/23-01/33, URBROJ: 2170-21-1;
KLASA: UP/I-363-01/23-01/12, URBROJ: 2170-21-1;
KLASA: UP/I-363-01/23-01/11, URBROJ: 2170-21-1;
KLASA: UP/I-363-01/23-01/13, URBROJ: 2170-21-1;
KLASA: UP/I-363-01/23-01/14, URBROJ: 2170-21-1;
KLASA: UP/I-363-01/23-01/15, URBROJ: 2170-21-1;
KLASA: UP/I-363-01/23-01/26, URBROJ: 2170-21-1; KLASA: UP/I-363-01/23-01/24, URBROJ: 2170-21-1; KLASA: UP/I-363-01/23-01/16, URBROJ: 2170-21-1; KLASA: UP/I-363-01/23-01/17, URBROJ: 2170-21-1; KLASA: UP/I-363-01/23-01/18, URBROJ: 2170-21-1; KLASA: UP/I-363-01/23-01/19, URBROJ: 2170-21-1; KLASA: UP/I-363-01/23-01/1203, URBROJ: 2170-21-23-1; KLASA: UP/I-363-01/23-01/1206, URBROJ: 2170-21-23-1; KLASA: UP/I-363-01/23-01/1205, URBROJ: 2170-21-23-1; KLASA: UP/I-363-01/23-01/23, URBROJ: 2170-21-1; KLASA: UP/I-363-01/23-01/1204, URBROJ: 2170-21-23-1; KLASA: UP/I-363-01/23-01/1208, URBROJ: 2170-21-23-1.
Rješenje o ovrsi Općine Klana, Jedinstvenog upravnog odjela, KLASA: UP/I-034-01/25-01/1, URBROJ: 2170-21-26-5 od 4. ožujka 2026. g.</t>
  </si>
  <si>
    <t>MARKOVIĆ DENIS</t>
  </si>
  <si>
    <t>81965207730</t>
  </si>
  <si>
    <t>PUT BOŽE FELKERA 25, RIJEKA</t>
  </si>
  <si>
    <t>09.04.2026.</t>
  </si>
  <si>
    <t>Ugovor o pozajmici, analitička kartica uplata, obračun kamata</t>
  </si>
  <si>
    <t>MARKOVIĆ MILADIN</t>
  </si>
  <si>
    <t>96846404115</t>
  </si>
  <si>
    <t>21267638458</t>
  </si>
  <si>
    <t>GENTIANA d.o.o.</t>
  </si>
  <si>
    <t>Rožac 13, 52470 Umag</t>
  </si>
  <si>
    <t>Ugovor o kratkoročnoj pozajmici od 15.05.2025., neplaćeni računi</t>
  </si>
  <si>
    <t xml:space="preserve">DA
</t>
  </si>
  <si>
    <t>DA
140.585,66 EUR</t>
  </si>
  <si>
    <t>Neplaćeni računi, pokrenut ovršni postupak, Općinski sud u Rijeci, posl. br. Ovrv-619/2026</t>
  </si>
  <si>
    <t>DA
9.583,36 EUR</t>
  </si>
  <si>
    <t>77436345737</t>
  </si>
  <si>
    <t xml:space="preserve">MARKOVIĆ ANĐELKA                                         </t>
  </si>
  <si>
    <t xml:space="preserve">PUT BOŽE FELKERA 25, 51000 RIJEKA </t>
  </si>
  <si>
    <t>Ugovor o preuzimanju duga, pozajmica, obračun kamata, dokazi o isplatama</t>
  </si>
  <si>
    <t>REPUBLIKA HRVATSKA MINISTARSTVO FINANCIJA</t>
  </si>
  <si>
    <t>18683136487</t>
  </si>
  <si>
    <t>Katančićeva ulica 5, 10000 Zagreb</t>
  </si>
  <si>
    <t>Porezni dug</t>
  </si>
  <si>
    <t>DA
152.683,71 EUR</t>
  </si>
  <si>
    <t>Razlučno pravo</t>
  </si>
  <si>
    <t>Sporazum o zasnivanju založnog prava sklopljen dana 19.12.2024. između vjerovnika Republika Hrvatska, Ministarstvo financija, Porezne uprave, Područnog ureda Rijeka i dužnika DRVNA INDUSTRIJA KLANA d.d.</t>
  </si>
  <si>
    <t>Nekretnina označena kao k.č.br. 27/2, u naravi Martinišće, parkiralište, površine 5260 m2, upisana u zk.ul. 1729 k.o. Klana - nova u zemljišne knjige Općinskog suda u Rijeci, Zemljišnoknjižnog odjela Rijeka</t>
  </si>
  <si>
    <t>Postupak u tijeku: Ovrha na novčanim sredstvima (PONS, ZD, -FINA; OV-3289/2025, OV-3290/2025 i OV-21781/2025, j.b. Velibor Panjković-privremena obustava;
Godišnji ugovor o kupoprodaji trupaca za 2025. godinu, Klasa: DIR/24-01/4122, Ur.br.: 00-04-01/02-25-106</t>
  </si>
  <si>
    <t>91547293790</t>
  </si>
  <si>
    <t>HRVATSKI ZAVOD ZA ZAPOŠLJAVANJE</t>
  </si>
  <si>
    <t>Ugovor o dodjeli Potpore za očuvanje radnih mjesta u djelatnostima pogođenima Koronavisurom (Epidemijska bolest - COVID 19), KLASA: 103-05/20-01/431, URBROJ: 2170-35-04/10-20- , od dana 05.06.2020. godine</t>
  </si>
  <si>
    <t>SAVSKA CESTA 64, 10000 Zagreb</t>
  </si>
  <si>
    <t>10.04.2026.</t>
  </si>
  <si>
    <t>DA
4.810,25 EUR</t>
  </si>
  <si>
    <t>DA
25,00 EUR</t>
  </si>
  <si>
    <r>
      <rPr>
        <b/>
        <sz val="8"/>
        <rFont val="Arial"/>
        <family val="2"/>
        <charset val="238"/>
      </rPr>
      <t>Dužnik</t>
    </r>
    <r>
      <rPr>
        <sz val="8"/>
        <rFont val="Arial"/>
        <family val="2"/>
        <charset val="238"/>
      </rPr>
      <t xml:space="preserve"> u prijedlogu naveo pogrešnu adresu vjerovnika (Sveta Helena 27 A, SVETI IVAN ZELINA); dužnik u prijedlogu dostavio neispravan naziv ovršenika (Getworker d.o.o. Osijek)</t>
    </r>
  </si>
  <si>
    <t>Ugovor o prijevozu radnika DI KLANA d.d. od 19.08.2019., s pripadajućim dodacima</t>
  </si>
  <si>
    <r>
      <rPr>
        <b/>
        <sz val="8"/>
        <rFont val="Arial"/>
        <family val="2"/>
        <charset val="238"/>
      </rPr>
      <t>Vjerovnik</t>
    </r>
    <r>
      <rPr>
        <sz val="8"/>
        <rFont val="Arial"/>
        <family val="2"/>
        <charset val="238"/>
      </rPr>
      <t xml:space="preserve"> prijavu tražbine dostavio potem elektroničke pošte. </t>
    </r>
  </si>
  <si>
    <r>
      <rPr>
        <b/>
        <sz val="8"/>
        <rFont val="Arial"/>
        <family val="2"/>
        <charset val="238"/>
      </rPr>
      <t>Vjerovnik</t>
    </r>
    <r>
      <rPr>
        <sz val="8"/>
        <rFont val="Arial"/>
        <family val="2"/>
        <charset val="238"/>
      </rPr>
      <t xml:space="preserve"> u prijavi tražbine naznačio iznos glavnice 7.256,72 EUR, dok je iznos dospjele tražbine 4.227,97 EUR 
</t>
    </r>
    <r>
      <rPr>
        <b/>
        <sz val="8"/>
        <rFont val="Arial"/>
        <family val="2"/>
        <charset val="238"/>
      </rPr>
      <t>Vjerovnik</t>
    </r>
    <r>
      <rPr>
        <sz val="8"/>
        <rFont val="Arial"/>
        <family val="2"/>
        <charset val="238"/>
      </rPr>
      <t xml:space="preserve"> prijavu tražbine dostavio putem elektroničke pošte i poštom</t>
    </r>
  </si>
  <si>
    <t>Dogovor između stranaka da se palete vraćaju te da se ne obračunavaju i ne naplaćuju
Priložen je ispis stanja paleta i ispis iz sustava glede dogovora</t>
  </si>
  <si>
    <t>Nekretnina upisana u zemljišnim knjigama Općinskog suda u Rijeci, Zemljišnoknjižni odjel Rijeka, i to k.č.br. 38/3, u naravi PILANA, pov. 3262 m2, GOSPODARSKO DVORIŠTE, pov. 153 m2, GOSPODARSKO DVORIŠTE, pov. 880 m2, GOSPODARSKA ZGRADA, pov. 2205 m2, GOSPODARSKA ZGRADA, pov. 24 m2, ukupne površine 3262 m2, upisana u zk. ul. 1717, k.o. KLANA-NOVA. Izvadak u privitku.</t>
  </si>
  <si>
    <t xml:space="preserve">Računi za isporučenu robu i usluge prema narudžbama i potvrđenim ponudama između Green Street fabrics bc i Drvna industrija KLANA d.d.
</t>
  </si>
  <si>
    <t>Nagodba od 01.11.2025., rješenje o ovrsi posl. br. Ovrv-22694/2025 od 03.12.2025.</t>
  </si>
  <si>
    <t>DA
113.758,31 EUR</t>
  </si>
  <si>
    <t>13.04.2026.</t>
  </si>
  <si>
    <t>Rješenje o ovrsi, Posl. br. Ovrv-568/2026, Općinski sud u Rijeci</t>
  </si>
  <si>
    <r>
      <rPr>
        <b/>
        <sz val="8"/>
        <rFont val="Arial"/>
        <family val="2"/>
        <charset val="238"/>
      </rPr>
      <t>Dužnik</t>
    </r>
    <r>
      <rPr>
        <sz val="8"/>
        <rFont val="Arial"/>
        <family val="2"/>
        <charset val="238"/>
      </rPr>
      <t xml:space="preserve"> u prijedlogu naveo pogrešnu adresu vjerovnika (Pomerio 18, Rijeka). </t>
    </r>
    <r>
      <rPr>
        <b/>
        <sz val="8"/>
        <rFont val="Arial"/>
        <family val="2"/>
        <charset val="238"/>
      </rPr>
      <t>Vjerovnik</t>
    </r>
    <r>
      <rPr>
        <sz val="8"/>
        <rFont val="Arial"/>
        <family val="2"/>
        <charset val="238"/>
      </rPr>
      <t xml:space="preserve"> prijavu tražbine dostavio putem osobne dostave</t>
    </r>
  </si>
  <si>
    <t>Ugovor o pozajmici, ugovor o preuzimanju duga, obračun kamata, analitička kartica dokazi o uplatama na račune</t>
  </si>
  <si>
    <t>DA
255.000,00 EUR</t>
  </si>
  <si>
    <t>Rješenje o ovrsi na temelju vjerodostojne isprave posl. broj: Ovrv-27375/2025 od dana 09.02.2026.g.
Postupak pred Trgovačkim sudom u Rijeci u tijeku pod posl. brojem: St-97/2026</t>
  </si>
  <si>
    <t>NE
2.056,12 EUR</t>
  </si>
  <si>
    <r>
      <rPr>
        <b/>
        <sz val="8"/>
        <rFont val="Arial"/>
        <family val="2"/>
        <charset val="238"/>
      </rPr>
      <t>Vjerovnik</t>
    </r>
    <r>
      <rPr>
        <sz val="8"/>
        <rFont val="Arial"/>
        <family val="2"/>
        <charset val="238"/>
      </rPr>
      <t xml:space="preserve"> u prijavi tražbine iskazao da nema ovršne isprave dok je naveo iznos (2.056,12 EUR)
</t>
    </r>
  </si>
  <si>
    <t>Računi-otpremnice, fakture</t>
  </si>
  <si>
    <t>Potraživanja - nepodmirene fakture</t>
  </si>
  <si>
    <t>DA
4.460,22 EUR</t>
  </si>
  <si>
    <r>
      <t xml:space="preserve">Okvirno sporazum za usluge savjetovanja u pripremi dokumentacije projektnog prijedloga i za upravljanje projektom i usluge pripremeni provedbe postupaka nabave, sklopljen 21.10.2022. između Vjerovnika i Dužnika (dalje u tekstru: </t>
    </r>
    <r>
      <rPr>
        <b/>
        <sz val="8"/>
        <rFont val="Arial"/>
        <family val="2"/>
        <charset val="238"/>
      </rPr>
      <t>ˇOkvirni sporazum"</t>
    </r>
    <r>
      <rPr>
        <sz val="8"/>
        <rFont val="Arial"/>
        <family val="2"/>
        <charset val="238"/>
      </rPr>
      <t>) te Rješenje o ovrsi na temelju vjerodostojne isprave izdano od strane javnog bilježnika Branke Šarić iz Matulja, Trg maršala TIta 7, posl. broj. Ovrv-20188/2025 od 22. listopada 2025. koje je postalo pravomoćno i ovršno dana 18. studenog 2025., izdano u ovršnom postupku radi prisilne naplate tražbine Vjerovnika proizašle iz Okvirnog sporazuma</t>
    </r>
  </si>
  <si>
    <t>DA
11.813,03 EUR</t>
  </si>
  <si>
    <t>Ugovor o financijskom leasingu broj 84333/21
Ugovor o financijskom leasingu broj 86290/21</t>
  </si>
  <si>
    <t>Ugovor za osiguranje All risks-polica br. 078700124252 (dugovanje za 04. obrok), Ugovor za osiguranje osoba od posljedica nesretnog slučaja-polica br. 217700028769 (dugovanje za 04. obrok), računi</t>
  </si>
  <si>
    <t xml:space="preserve">Tražbina proizlazi iz poslovnog odnosa između vjerovnika i dužnika, temeljem kojeg su izdani računi K63-2024-544 (izdan u Zagrebu dana 29.11.2024.) i K63-2024-430 (izdan u Zagrebu dana 30.09.2024.), koji nisu podmireni po dospijeću. Radi naplate predmetne tražbine vjerovnik je podnio prijedlog za ovrhu na temelju vjerodostojne isprave, u povodu kojeg prijedloga se vodi postupak na Općinskom sudu u Rijeci, poslovni broj: Ovrv-27012/2025. </t>
  </si>
  <si>
    <t>Vjerodostojna isprava - Izvod otvorenih stavaka na dan 19.03.2026. i računi</t>
  </si>
  <si>
    <t>NE
1.260,84 EUR</t>
  </si>
  <si>
    <r>
      <rPr>
        <b/>
        <sz val="8"/>
        <rFont val="Arial"/>
        <family val="2"/>
        <charset val="238"/>
      </rPr>
      <t>Vjerovnik</t>
    </r>
    <r>
      <rPr>
        <sz val="8"/>
        <rFont val="Arial"/>
        <family val="2"/>
        <charset val="238"/>
      </rPr>
      <t xml:space="preserve"> u prijavi tražbine iskazao da nema ovršne isprave dok je naveo iznos (1.260,84 EUR)</t>
    </r>
  </si>
  <si>
    <t>Ugovor o obavljanju revizije od 30.09.2024., pismo angažmana od 14.11.2025., sporazum o zasnivanju novčane tražbine zasnivanjem založnog prava (hipoteke) na nekretnini od 4.12.2025., OV-966/2026, rješenje Općinskog suda u Rijeci, zemljišnoknjižni odjel, Z-1382/2026 od 29.01.2026.</t>
  </si>
  <si>
    <t>DA
38.558,33 EUR</t>
  </si>
  <si>
    <t>Kupoprodaja</t>
  </si>
  <si>
    <t>DA
2.667.807,43 EUR</t>
  </si>
  <si>
    <t>• Ugovor o otvaranju i vođenju poslovnog računa broj 2402006-1100027607 od 21.03.2002.
• ​Zahtjev za izdavanje VISA Business, VISA Corporate i VISA Business revolving kartice od 08.07.2009., s pripadajućim Zahtjevom za promjenu uvjeta korištenja Diners Club/Visa/MasterCard kreditne kartice Erste Card Club-a d.o.o. za pravne osobe od 26.09.2019.
• ​Ugovor o kreditu broj: 5116507993 od 09.01.2019., s pripadajućim aneksima od 16.07.2019., 23.12.2019., 19.12.2025. i 15.06.2020.
• ​Ugovor o izdavanju bankarske garancije broj: 5402104917 od 19.04.2019., s pripadajućim aneksom od 16.07.2019.
• ​Ugovor o kreditu broj: 5117986940 od 23.06.2020., s pripadajućim aneksima od 03.08.2020., 18.12.2020. i 19.12.2025.
• ​Ugovor o kreditu broj: 5118313265 od 13.10.2020., s pripadajućim aneksima od 19.10.2020. i 19.12.2025.
• ​Ugovor o kreditu broj: 5121681626 od 25.09.2023., s pripadajućim aneksima od 25.03.2024. i 20.11.2025.
• ​Ugovor o kreditu broj: 5121855455 od 07.11.2023., s pripadajućim aneksima od 25.03.2024. i 20.11.2025.
• ​Ugovor o kreditu broj: 5122354896 od 25.03.2024.
• ​Ugovor o kreditu broj: 5128820034 od 20.11.2025.</t>
  </si>
  <si>
    <t>• ​Sporazum o osiguranju novčane tražbine zasnivanjem založnog prava (hipoteke) na nekretnini od 10.01.2019., javnobilježnički solemniziran po javnom bilježniku Zoranu Vrsaloviću pod posl.br. OV-303/2019
• ​Sporazum o osiguranju novčane tražbine zasnivanjem založnog prava (hipoteke) na nekretnini od 16.07.2019., javnobilježnički solemniziran po javnom bilježniku Veliboru Panjkoviću pod posl.br. OV-23742/2019
• ​Sporazum o osiguranju novčane tražbine zasnivanjem založnog prava (hipoteke) na nekretnini od 13.10.2020., javnobilježnički solemniziran po javnom bilježniku Veliboru Panjkoviću pod posl.br. OV-21926/2020
• ​Ugovor o okvirnom iznosu zaduženja i osiguranju br. OU726978 od 14.10.2020., javnobilježnički solemniziran po javnom bilježniku Veliboru Panjkoviću pod posl.br. OV-21928/2020, s pripadajućim Aneksom br. 1 Ugovoru o okvirnom iznosu zaduženja i osiguranju br. OU726978 od 06.10.2025. javnobilježnički solemniziran po javnom bilježniku Veliboru Panjkoviću pod posl.br. OV-21782/2025
• ​Sporazum o osiguranju novčane tražbine zasnivanjem založnog prava (hipoteke) na nekretnini od 10.10.2023., javnobilježnički solemniziran po javnom bilježniku Veliboru Panjkoviću pod posl.br. OV-24373/2023, s pripadajućim Aneksom br. 1 Sporazuma o osiguranju novčane tražbine zasnivanjem založnog prava (hipoteke) na nekretnini od 25.03.2024. javnobilježnički solemniziran po javnom bilježniku Zoranu Vrsaloviću pod posl.br. OV-4126/2024 i Aneksom br. 2 Sporazuma o osiguranju novčane tražbine zasnivanjem založnog prava (hipoteke) na nekretnini od 20.11.2025. javnobilježnički solemniziran po javnom bilježniku Veliboru Panjkoviću pod posl.br. OV-26229/2025
• ​Ugovor o okvirnom kunskom depozitu uz čvrstu valutnu klauzulu broj 2402006-1031262160/8500090784 od 23.06.2020., s pripadajućim aneksima od 03.08.2020. i 19.12.2025.
• ​Sporazum o osiguranju novčane tražbine zasnivanjem založnog prava na dionicama od 10.10.2023. javnobilježnički solemniziran po javnom bilježniku Veliboru Panjkoviću
​pod posl.br. OV-24372/2023, s pripadajućim Aneksom br. 1 Sporazumu o osiguranju novčane tražbine zasnivanjem založnog prava na dionicama od 25.03.2024. javnobilježnički solemniziran po javnom bilježniku Zoranu Vrsaloviću pod posl.br. OV-4124/2024 i Aneksom br. 2 Sporazuma o osiguranju novčane tražbine zasnivanjem založnog prava na dionicama od 20.11.2025. javnobilježnički solemniziran po javnom bilježniku Veliboru Panjkoviću pod posl.br. OV-26233/2025</t>
  </si>
  <si>
    <t>a) nekretnine upisane u
• ​zk.ul.br. 422, k.o. Klana - Nova k.č.br. 56 u naravi pod osojnicu, šuma, površine 1575 m2
• ​zk.ul.br. 1723, k.o. Klana - Nova k.č.br. 63/1 u naravi pilana, gospodarsko dvorište, površine 17776 m2
• ​zk.ul.br. 2123, k.o. Klana - Nova k.č.br. 57/2 u naravi pod osojnicu, šuma, površine 5125 m2
• ​zk.ul.br. 2476, k.o. Klana - Nova k.č.br. 63/2 u naravi pilana, gospodarsko dvorište, površine 636 m2
• ​zk.ul.br. 1715, k.o. Klana - Nova k.č.br. 38/1 u naravi pilana, gospodarsko dvorište površine 5244 m2, gospodarska zgrada površine 118 m2, gospodarska zgrada površine 3516 m2 i nadstrešnica površine 49 m2, sveukupne površine 8927 m2
• ​zk.ul.br. 1716, k.o. Klana - Nova k.č.br. 38/2 u naravi pilana, gospodarsko dvorište površine 102 m2, gospodarsko dvorište 158 m2 i gospodarska zgrada površine 2081 m2, sveukupne površine 2341 m2
• ​zk.ul.br. 1718, k.o. Klana - Nova k.č.br. 38/4 u naravi pilana, gospodarsko dvorište površine 6218 m2, nadstrešnica površine 196 m2, gospodarska zgrada površine 423 m2, gospodarska zgrada površine 628 m2, nadstrešnica površine 54 m2, gospodarska zgrada površine 234 m2, gospodarska zgrada površine 476 m2 i gospodarska zgrada površine 195 m2, sveukupno površine 8424 m2
• ​zk.ul.br. 1719, k.o. Klana – Nova
​k.č.br. 38/5 u naravi pilana, gospodarsko dvorište površine 14380 m2, gospodarska zgrada površine 1895 m2, gospodarska zgrada površine 328 m2, gospodarska zgrada površine 401 m2, gospodarska zgrada površine 1138 m2, nadstrešnica površine 26 m2, nadstrešnica površine 505 m2, gospodarska zgrada površine 665 m2 i gospodarska zgrada površine 1060 m2, sveukupno površine 20398 m2
• ​zk.ul.br. 1722, k.o. Klana - Nova k.č.br. 37 u naravi pilana, industrijska zgrada, površine 34 m2
• ​zk.ul.br. 2609, k.o. Klana - Nova k.č.br. 43 u naravi pilana, gospodarsko dvorište, površine 89 m2
• ​zk.ul.br. 2610, k.o. Klana - Nova k.č.br. 48 u naravi pilana, pašnjak, površine 48 m2
​sve upisano u zemljišne knjige kod Općinskog suda u Rijeci, Zemljišnoknjižnog odjela Rijeka
​b) depozit
• ​depozit broj 8500090784
​c) dionice
• ​4.127 dionica oznake DIKL-R-A</t>
  </si>
  <si>
    <t>Ugovor o kreditu broj: 016/03/2023 sa sporazumom o osiguranju novčane tražbine od 19.12.2023. godine, solemniziran po javnom bilježniku Veliboru Panjkoviću iz Rijeke, pod poslovnim brojem OV-28956/2023 od dana 22.12.2023. godine</t>
  </si>
  <si>
    <t>DA
295.409,93 EUR</t>
  </si>
  <si>
    <t>Ugovor o otvaranju i vođenju transakcijskog računa IBAN: HR41 4133 0061 110007763 od 21.12.2023. godine</t>
  </si>
  <si>
    <t>NE
239,26 EUR</t>
  </si>
  <si>
    <r>
      <rPr>
        <b/>
        <sz val="8"/>
        <rFont val="Arial"/>
        <family val="2"/>
        <charset val="238"/>
      </rPr>
      <t>Vjerovnik</t>
    </r>
    <r>
      <rPr>
        <sz val="8"/>
        <rFont val="Arial"/>
        <family val="2"/>
        <charset val="238"/>
      </rPr>
      <t xml:space="preserve"> u prijavi tražbine iskazao da nema ovršne isprave dok je naveo iznos (239,26 EUR)</t>
    </r>
  </si>
  <si>
    <t>kat.čest.br. 56, broj D.L. 5,9 u naravi POD OSOJNICU: ŠUMA površine 1575 m², upisana u zk.ul.br. 422, k.o.: 338028, KLANA - NOVA, kod Općinskog suda u Rijeci, Zemljišnoknjižni odjel Rijeka;kat.čest.br. 63/1, broj D.L. 4,5 u naravi PILANA: GOSPODARSKO DVORIŠTE površine 17776 m², upisana u zk.ul. 1723, k.o.: 338028, KLANA - NOVA, kod Općinskog suda u Rijeci, Zemljišnoknjižni odjel Rijeka;
kat.čest.br. 57/2, broj D.L. 5,9 u naravi POD OSOJNICU: ŠUMA površine 5125 m², upisana u zk.ul. 2123, k.o.: 338028, KLANA - NOVA, kod Općinskog suda u Rijeci, Zemljišnoknjižni odjel Rijeka;kat.čest.br. 63/2, broj D.L. 4,5 u naravi PILANA: GOSPODARSKO DVORIŠTE površine 636 m², upisana u zk.ul. 2476, k.o.: 338028, KLANA - NOVA, kod Općinskog suda u Rijeci, Zemljišnoknjižni odjel Rijeka;kat.čest.br. 55, broj D.L. 9 u naravi POD OSOJNICU: ŠUMA površine 1079 m², upisana u zk.ul.br. 1788, k.o.: 338028, KLANA - NOVA, kod Općinskog suda u Rijeci, Zemljišnoknjižni odjel Rijeka;kat.čest.br. 45, broj D.L. 9 u naravi PILANA: GOSPODARSKO DVORIŠTE površine 103 m², upisana u zk.ul. 2602, k.o.: 338028, KLANA - NOVA, kod Općinskog suda u Rijeci, Zemljišnoknjižni odjel Rijeka;kat.čest.br. 39, u naravi PILANA: GOSPODARSKO DVORIŠTE površine 684 m², upisana u zk.ul. 2608, k.o.: 338028, KLANA - NOVA, kod Općinskog suda u Rijeci, Zemljišnoknjižni odjel Rijeka;kat.čest.br. 15, broj D.L. 4,5 u naravi PILANA: GOSPODARSKO DVORIŠTE površine 4462 m², upisana u zk.ul. 2611, k.o.: 338028, KLANA - NOVA, kod Općinskog suda u Rijeci, Zemljišnoknjižni odjel Rijeka;kat.čest.br. 38/1, broj D.L. 4,5,9,10 u naravi PILANA: GOSPODARSKO DVORIŠTE površine 5244 m², GOSPODARSKA ZGRADA površine 118 m², GOSPODARSKA ZGRADA površine 3516 m², NADSTREŠNICA površine 49 m², upisana u zk.ul. 1715, k.o.: 338028, KLANA - NOVA, kod Općinskog suda u Rijeci, Zemljišnoknjižni odjel Rijeka;kat.čest.br. 46, u naravi PILANA: GOSPODARSKO DVORIŠTE površine 492 m², upisana u zk.ul. 2606, k.o.: 338028, KLANA - NOVA, kod Općinskog suda u Rijeci, Zemljišnoknjižni odjel Rijeka;kat.čest.br. 44, u naravi PILANA: GOSPODARSKO DVORIŠTE površine 149 m², upisana u zk.ul. 2605, k.o.: 338028, KLANA - NOVA, kod Općinskog suda u Rijeci, Zemljišnoknjižni odjel Rijeka;kat.čest.br. 43, u naravi PILANA: GOSPODARSKO DVORIŠTE površine 89 m², upisana u zk.ul. 2609, k.o.: 338028, KLANA - NOVA, kod Općinskog suda u Rijeci, Zemljišnoknjižni odjel Rijeka.</t>
  </si>
  <si>
    <t>I. Ugovor o okviru za financijsko praćenje broj 2200175264 od 01.08.2023. god.;
II. Aneks I ugovora o okviru za financijsko praćenje broj 2200175264 od dana 06.10.2023. god.;
III. Aneks II ugovora o okviru za financijsko praćenje broj 2200175264 od dana 01.07.2024. god.;
IV. Aneks III ugovora o okviru za financijsko praćenje broj 2200175264 od dana 28.02.2025. god.</t>
  </si>
  <si>
    <t>11.04.2026.</t>
  </si>
  <si>
    <t>Izlazni računi za isporučenu robu</t>
  </si>
  <si>
    <t>Izlazni računi, obračun zateznih kamata</t>
  </si>
  <si>
    <t>Ugovor o opskrbi krajnjeg kupca broj O-23-43;
Ugovor o opsrbi krajnjeg kupca broj O-24-1916;
Sporazum o podmirenju naknade za prijevremeni raskid ugovora od 28.10.2024. godine na ukupni iznos od 781.605,34 EUR</t>
  </si>
  <si>
    <t>DA
598.168,43 EUR</t>
  </si>
  <si>
    <t>DANISH CROWN VEJ 1, 8640 RANDERS-WERVIK, DANSKA</t>
  </si>
  <si>
    <t>15.04.2026.</t>
  </si>
  <si>
    <t>DA
4.742,07 EUR</t>
  </si>
  <si>
    <t>Invoices</t>
  </si>
  <si>
    <r>
      <rPr>
        <b/>
        <sz val="8"/>
        <rFont val="Arial"/>
        <family val="2"/>
        <charset val="238"/>
      </rPr>
      <t>Vjerovnik</t>
    </r>
    <r>
      <rPr>
        <sz val="8"/>
        <rFont val="Arial"/>
        <family val="2"/>
        <charset val="238"/>
      </rPr>
      <t xml:space="preserve"> u prijavi tražbine iskazao računsku pogrešku dospijele tražbine (44.075,14 EUR)</t>
    </r>
  </si>
  <si>
    <t xml:space="preserve">NORDICSPOOR A/S
DANISH CROWN A/S </t>
  </si>
  <si>
    <t xml:space="preserve">
DK43562932
26121264</t>
  </si>
  <si>
    <t>DA
30.583,42 EUR</t>
  </si>
  <si>
    <t>Rješenje o ovrsi na temelju vjerodostojne isprave javnog bilježnika Žakline Marinković iz Rijeke, Korzo 27, br. Ovr-5240/2026 od 28.02.2026.g.</t>
  </si>
  <si>
    <t>DA
3.436,19 EUR</t>
  </si>
  <si>
    <t>Računi br. 2898/11484/33, 3667/11484/33, 5647/11484/33, 8843/11484/33
Rješenje o ovrsi javnog bilježnika Radmile Mandić, posl.br. Ovrv-100/2026 od 20.02.2026.god.</t>
  </si>
  <si>
    <r>
      <rPr>
        <b/>
        <sz val="8"/>
        <rFont val="Arial"/>
        <family val="2"/>
        <charset val="238"/>
      </rPr>
      <t>Vjerovnik</t>
    </r>
    <r>
      <rPr>
        <sz val="8"/>
        <rFont val="Arial"/>
        <family val="2"/>
        <charset val="238"/>
      </rPr>
      <t xml:space="preserve"> prijavu tražbine dostavio putem osobne dostave. </t>
    </r>
    <r>
      <rPr>
        <b/>
        <sz val="8"/>
        <rFont val="Arial"/>
        <family val="2"/>
        <charset val="238"/>
      </rPr>
      <t>Vjerovnik</t>
    </r>
    <r>
      <rPr>
        <sz val="8"/>
        <rFont val="Arial"/>
        <family val="2"/>
        <charset val="238"/>
      </rPr>
      <t xml:space="preserve"> u prijavi tražbine iskazao računsku pogrešku (1.526,54 EUR)</t>
    </r>
  </si>
  <si>
    <t>DA
250.000,00 EUR
950.000,00 EUR</t>
  </si>
  <si>
    <t>Ugovor: 84333/21; Vrsta: TERETNI AUTOMOBIL; Marka: VOLKSWAGEN; Tip: CADDY VAN 2.0 TDI; Broj šasije: WV1ZZZSKZMX011686; God. proiz.: 2021;
Ugovor: 86290/21; Vrsta: OSOBNO VOZILO; Marka: AUDI; Tip: A6 45TDI QUATTRO S TR COMFORT; Broj šasije: WAUZZZF25NN018477; God. proiz.: 2021;</t>
  </si>
  <si>
    <t xml:space="preserve">Sporazum o osiguranju novčane tražbine zasnivanjem založnog prava (hipoteke) na nekretnini od 4.12.2025., OV-966/2066;  rješenje Općinskog suda u Rijeci, zemljišnoknjižni odjel, Z-1382/2026 od 29.01.2026. </t>
  </si>
  <si>
    <t>Nekretnina upisana u zk. Ul. br. 2477 k.o. Klana-Nova (338028), kč. br. 6313, površine 431 m2, u naravi pilana-gospodarsko dvorište površine 431 m2; nekretnina upisana u zk. Ul. Br. 2601 k.o. Klana-Nova (338028), kč. br.40, površine 160 m2, u naravi pilana-gospodarsko dvorište površine 160 m2</t>
  </si>
  <si>
    <r>
      <rPr>
        <b/>
        <sz val="8"/>
        <rFont val="Arial"/>
        <family val="2"/>
        <charset val="238"/>
      </rPr>
      <t>Vjerovnik</t>
    </r>
    <r>
      <rPr>
        <sz val="8"/>
        <rFont val="Arial"/>
        <family val="2"/>
        <charset val="238"/>
      </rPr>
      <t xml:space="preserve"> prijavu tražbine dostavio putem osobne dostave. Nadalje, vjerovnik je prijavu tražbine poslao i putem pošte (09.04.2026.).</t>
    </r>
  </si>
  <si>
    <t>Iznos tražbine navedene u prijedlogu za otvaranje predstečajnog postupka
(EUR)</t>
  </si>
  <si>
    <t>Datum podnošenja prijave tražbine</t>
  </si>
  <si>
    <t xml:space="preserve">JAŠKA ROBERT </t>
  </si>
  <si>
    <t>BOK 13, 51000 RIJEKA</t>
  </si>
  <si>
    <t>35690056945</t>
  </si>
  <si>
    <t>Platne liste za 09/2025 i 10/2025, izvadak iz banke kao dokaz o djelomičnim isplatama</t>
  </si>
  <si>
    <r>
      <rPr>
        <b/>
        <sz val="8"/>
        <rFont val="Arial"/>
        <family val="2"/>
        <charset val="238"/>
      </rPr>
      <t>Vjerovnik</t>
    </r>
    <r>
      <rPr>
        <sz val="8"/>
        <rFont val="Arial"/>
        <family val="2"/>
        <charset val="238"/>
      </rPr>
      <t xml:space="preserve"> prijavu tražbine dostavio Trgovačkom sudu u Rijeci, neposrednom dostavom</t>
    </r>
  </si>
  <si>
    <t>118-08-4012-26-106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</si>
</sst>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00\ [$EUR]"/>
  </numFmts>
  <fonts count="10" x14ac:knownFonts="1">
    <font>
      <sz val="10"/>
      <name val="Arial"/>
    </font>
    <font>
      <b/>
      <sz val="7"/>
      <name val="Arial"/>
      <family val="2"/>
      <charset val="238"/>
    </font>
    <font>
      <sz val="7"/>
      <name val="Arial"/>
      <family val="2"/>
      <charset val="238"/>
    </font>
    <font>
      <b/>
      <sz val="8"/>
      <name val="Arial"/>
      <family val="2"/>
      <charset val="238"/>
    </font>
    <font>
      <sz val="8"/>
      <name val="Arial"/>
      <family val="2"/>
      <charset val="238"/>
    </font>
    <font>
      <b/>
      <sz val="9"/>
      <name val="Arial"/>
      <family val="2"/>
      <charset val="238"/>
    </font>
    <font>
      <sz val="8"/>
      <color theme="1"/>
      <name val="Arial"/>
      <family val="2"/>
      <charset val="238"/>
    </font>
    <font>
      <sz val="8"/>
      <color rgb="FFFF0000"/>
      <name val="Arial"/>
      <family val="2"/>
      <charset val="238"/>
    </font>
    <font>
      <sz val="8"/>
      <color rgb="FF002060"/>
      <name val="Arial"/>
      <family val="2"/>
      <charset val="238"/>
    </font>
    <font>
      <sz val="6"/>
      <name val="Arial"/>
      <family val="2"/>
      <charset val="238"/>
    </font>
  </fonts>
  <fills count="3">
    <fill>
      <patternFill patternType="none"/>
    </fill>
    <fill>
      <patternFill patternType="gray125"/>
    </fill>
    <fill>
      <patternFill patternType="solid">
        <fgColor indexed="4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thin">
        <color indexed="8"/>
      </left>
      <right style="thin">
        <color indexed="8"/>
      </right>
      <top style="thin">
        <color indexed="8"/>
      </top>
      <bottom style="thin">
        <color indexed="64"/>
      </bottom>
      <diagonal/>
    </border>
    <border>
      <left style="hair">
        <color indexed="8"/>
      </left>
      <right style="hair">
        <color indexed="8"/>
      </right>
      <top style="hair">
        <color indexed="8"/>
      </top>
      <bottom/>
      <diagonal/>
    </border>
    <border>
      <left style="hair">
        <color indexed="8"/>
      </left>
      <right style="hair">
        <color indexed="8"/>
      </right>
      <top/>
      <bottom/>
      <diagonal/>
    </border>
  </borders>
  <cellStyleXfs count="1">
    <xf numFmtId="0" fontId="0" fillId="0" borderId="0"/>
  </cellStyleXfs>
  <cellXfs count="87">
    <xf numFmtId="0" fontId="0" fillId="0" borderId="0" xfId="0"/>
    <xf numFmtId="0" fontId="0" fillId="0" borderId="0" xfId="0" applyAlignment="1">
      <alignment horizontal="center" vertical="center"/>
    </xf>
    <xf numFmtId="49" fontId="1" fillId="2" borderId="1" xfId="0" applyNumberFormat="1" applyFont="1" applyFill="1" applyBorder="1" applyAlignment="1">
      <alignment horizontal="center" vertical="center" wrapText="1"/>
    </xf>
    <xf numFmtId="49" fontId="2" fillId="0" borderId="0" xfId="0" applyNumberFormat="1" applyFont="1" applyAlignment="1">
      <alignment wrapText="1"/>
    </xf>
    <xf numFmtId="0" fontId="4" fillId="0" borderId="0" xfId="0" applyFont="1"/>
    <xf numFmtId="0" fontId="4" fillId="0" borderId="0" xfId="0" applyFont="1" applyAlignment="1">
      <alignment horizontal="center" vertical="center"/>
    </xf>
    <xf numFmtId="49" fontId="1" fillId="2" borderId="1" xfId="0" applyNumberFormat="1" applyFont="1" applyFill="1" applyBorder="1" applyAlignment="1">
      <alignment horizontal="center" vertical="center" textRotation="90"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vertical="center" wrapText="1"/>
    </xf>
    <xf numFmtId="49" fontId="1" fillId="2" borderId="4" xfId="0" applyNumberFormat="1" applyFont="1" applyFill="1" applyBorder="1" applyAlignment="1">
      <alignment horizontal="center" vertical="center" wrapText="1"/>
    </xf>
    <xf numFmtId="165" fontId="0" fillId="0" borderId="0" xfId="0" applyNumberFormat="1"/>
    <xf numFmtId="0" fontId="4" fillId="0" borderId="3" xfId="0" applyFont="1" applyBorder="1" applyAlignment="1">
      <alignment horizontal="center" vertical="center" wrapText="1"/>
    </xf>
    <xf numFmtId="49" fontId="4" fillId="0" borderId="3" xfId="0" applyNumberFormat="1" applyFont="1" applyBorder="1" applyAlignment="1">
      <alignment horizontal="left"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vertical="center" wrapText="1"/>
    </xf>
    <xf numFmtId="164" fontId="4" fillId="0" borderId="3" xfId="0" applyNumberFormat="1" applyFont="1" applyBorder="1" applyAlignment="1">
      <alignment horizontal="right" vertical="center" wrapText="1"/>
    </xf>
    <xf numFmtId="165" fontId="6" fillId="0" borderId="2" xfId="0" applyNumberFormat="1" applyFont="1" applyBorder="1" applyAlignment="1">
      <alignment horizontal="right" vertical="center"/>
    </xf>
    <xf numFmtId="0" fontId="4" fillId="0" borderId="3" xfId="0" applyFont="1" applyBorder="1" applyAlignment="1">
      <alignment horizontal="center" vertical="center"/>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4" fillId="0" borderId="3" xfId="0" applyFont="1" applyBorder="1" applyAlignment="1">
      <alignment horizontal="left"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left"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164" fontId="6" fillId="0" borderId="3" xfId="0" applyNumberFormat="1" applyFont="1" applyBorder="1" applyAlignment="1">
      <alignment horizontal="right" vertical="center" wrapText="1"/>
    </xf>
    <xf numFmtId="49" fontId="9" fillId="0" borderId="3" xfId="0" applyNumberFormat="1" applyFont="1" applyBorder="1" applyAlignment="1">
      <alignment horizontal="left" vertical="center" wrapText="1"/>
    </xf>
    <xf numFmtId="165" fontId="6" fillId="0" borderId="3" xfId="0" applyNumberFormat="1" applyFont="1" applyBorder="1" applyAlignment="1">
      <alignment horizontal="center" vertical="center"/>
    </xf>
    <xf numFmtId="165" fontId="7" fillId="0" borderId="3" xfId="0" applyNumberFormat="1" applyFont="1" applyBorder="1" applyAlignment="1">
      <alignment horizontal="center" vertical="center"/>
    </xf>
    <xf numFmtId="165" fontId="6" fillId="0" borderId="3" xfId="0" applyNumberFormat="1" applyFont="1" applyBorder="1" applyAlignment="1">
      <alignment horizontal="center" vertical="center" wrapText="1"/>
    </xf>
    <xf numFmtId="165" fontId="7" fillId="0" borderId="2" xfId="0" applyNumberFormat="1" applyFont="1" applyBorder="1" applyAlignment="1">
      <alignment horizontal="right" vertical="center"/>
    </xf>
    <xf numFmtId="0" fontId="9" fillId="0" borderId="3" xfId="0" applyFont="1" applyBorder="1" applyAlignment="1">
      <alignment horizontal="left" vertical="center" wrapText="1"/>
    </xf>
    <xf numFmtId="49" fontId="8" fillId="0" borderId="3" xfId="0" applyNumberFormat="1" applyFont="1" applyBorder="1" applyAlignment="1">
      <alignment horizontal="left"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center" vertical="center"/>
    </xf>
    <xf numFmtId="0" fontId="4" fillId="0" borderId="3" xfId="0" applyFont="1" applyBorder="1" applyAlignment="1">
      <alignment horizontal="center" vertical="center"/>
    </xf>
    <xf numFmtId="49" fontId="4" fillId="0" borderId="5"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5"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65" fontId="6" fillId="0" borderId="5" xfId="0" applyNumberFormat="1" applyFont="1" applyBorder="1" applyAlignment="1">
      <alignment horizontal="center" vertical="center"/>
    </xf>
    <xf numFmtId="165" fontId="6" fillId="0" borderId="3" xfId="0" applyNumberFormat="1" applyFont="1" applyBorder="1" applyAlignment="1">
      <alignment horizontal="center" vertical="center"/>
    </xf>
    <xf numFmtId="164" fontId="4" fillId="0" borderId="5"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165" fontId="4" fillId="0" borderId="5" xfId="0" applyNumberFormat="1" applyFont="1" applyBorder="1" applyAlignment="1">
      <alignment horizontal="center" vertical="center"/>
    </xf>
    <xf numFmtId="165" fontId="4" fillId="0" borderId="3" xfId="0" applyNumberFormat="1" applyFont="1" applyBorder="1" applyAlignment="1">
      <alignment horizontal="center" vertical="center"/>
    </xf>
    <xf numFmtId="49" fontId="4" fillId="0" borderId="6" xfId="0" applyNumberFormat="1" applyFont="1" applyBorder="1" applyAlignment="1">
      <alignment horizontal="left" vertical="center" wrapText="1"/>
    </xf>
    <xf numFmtId="0" fontId="4" fillId="0" borderId="6" xfId="0" applyFont="1" applyBorder="1" applyAlignment="1">
      <alignment horizontal="center" vertical="center" wrapText="1"/>
    </xf>
    <xf numFmtId="165" fontId="4" fillId="0" borderId="6"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6" xfId="0" applyNumberFormat="1" applyFont="1" applyBorder="1" applyAlignment="1">
      <alignment horizontal="center" vertical="center"/>
    </xf>
    <xf numFmtId="164" fontId="4" fillId="0" borderId="3" xfId="0" applyNumberFormat="1" applyFont="1" applyBorder="1" applyAlignment="1">
      <alignment horizontal="center" vertical="center"/>
    </xf>
    <xf numFmtId="49" fontId="6" fillId="0" borderId="5"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0" borderId="5"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horizontal="left" vertical="center"/>
    </xf>
    <xf numFmtId="0" fontId="5" fillId="0" borderId="0" xfId="0" applyFont="1" applyAlignment="1">
      <alignment horizontal="left" vertical="center"/>
    </xf>
    <xf numFmtId="14" fontId="4" fillId="0" borderId="0" xfId="0" applyNumberFormat="1" applyFont="1" applyAlignment="1">
      <alignment horizontal="left" vertical="center"/>
    </xf>
    <xf numFmtId="0" fontId="4" fillId="0" borderId="0" xfId="0" applyFont="1" applyAlignment="1">
      <alignment horizontal="left" vertical="center"/>
    </xf>
    <xf numFmtId="165" fontId="6" fillId="0" borderId="5" xfId="0" applyNumberFormat="1" applyFont="1" applyBorder="1" applyAlignment="1">
      <alignment horizontal="right" vertical="center"/>
    </xf>
    <xf numFmtId="165" fontId="6" fillId="0" borderId="3" xfId="0" applyNumberFormat="1" applyFont="1" applyBorder="1" applyAlignment="1">
      <alignment horizontal="right" vertical="center"/>
    </xf>
    <xf numFmtId="49" fontId="4" fillId="0" borderId="6" xfId="0" applyNumberFormat="1" applyFont="1" applyBorder="1" applyAlignment="1">
      <alignment horizontal="center" vertical="center" wrapText="1"/>
    </xf>
    <xf numFmtId="0" fontId="4" fillId="0" borderId="6" xfId="0" applyFont="1" applyBorder="1" applyAlignment="1">
      <alignment horizontal="left" vertical="center" wrapText="1"/>
    </xf>
    <xf numFmtId="49" fontId="4" fillId="0" borderId="0" xfId="0" applyNumberFormat="1" applyFont="1" applyAlignment="1">
      <alignment horizontal="left" vertical="center"/>
    </xf>
    <xf numFmtId="164" fontId="4" fillId="0" borderId="6" xfId="0" applyNumberFormat="1" applyFont="1" applyBorder="1" applyAlignment="1">
      <alignment horizontal="center" vertical="center" wrapText="1"/>
    </xf>
    <xf numFmtId="165" fontId="6" fillId="0" borderId="6" xfId="0" applyNumberFormat="1" applyFont="1" applyBorder="1" applyAlignment="1">
      <alignment horizontal="right" vertical="center"/>
    </xf>
    <xf numFmtId="0" fontId="4" fillId="0" borderId="6" xfId="0" applyFont="1" applyBorder="1" applyAlignment="1">
      <alignment horizontal="center" vertical="center"/>
    </xf>
    <xf numFmtId="14" fontId="4" fillId="0" borderId="5" xfId="0" applyNumberFormat="1" applyFont="1" applyBorder="1" applyAlignment="1">
      <alignment horizontal="center" vertical="center"/>
    </xf>
    <xf numFmtId="14" fontId="4" fillId="0" borderId="6" xfId="0" applyNumberFormat="1" applyFont="1" applyBorder="1" applyAlignment="1">
      <alignment horizontal="center" vertical="center"/>
    </xf>
    <xf numFmtId="14" fontId="4" fillId="0" borderId="3" xfId="0" applyNumberFormat="1" applyFont="1" applyBorder="1" applyAlignment="1">
      <alignment horizontal="center" vertical="center"/>
    </xf>
    <xf numFmtId="49" fontId="6" fillId="0" borderId="6" xfId="0" applyNumberFormat="1" applyFont="1" applyBorder="1" applyAlignment="1">
      <alignment horizontal="left" vertical="center" wrapText="1"/>
    </xf>
    <xf numFmtId="0" fontId="6" fillId="0" borderId="6"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164" fontId="6" fillId="0" borderId="6" xfId="0" applyNumberFormat="1" applyFont="1" applyBorder="1" applyAlignment="1">
      <alignment horizontal="center" vertical="center" wrapText="1"/>
    </xf>
    <xf numFmtId="165" fontId="6"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1"/>
  <sheetViews>
    <sheetView tabSelected="1" zoomScaleNormal="100" workbookViewId="0">
      <selection activeCell="D7" sqref="D7:T7"/>
    </sheetView>
  </sheetViews>
  <sheetFormatPr defaultRowHeight="13.2" x14ac:dyDescent="0.25"/>
  <cols>
    <col min="1" max="1" width="4.33203125" style="1" customWidth="1"/>
    <col min="2" max="2" width="25" style="8" bestFit="1" customWidth="1"/>
    <col min="3" max="3" width="14.5546875" style="8" customWidth="1"/>
    <col min="4" max="4" width="16.5546875" style="10" bestFit="1" customWidth="1"/>
    <col min="5" max="5" width="8.33203125" style="1" customWidth="1"/>
    <col min="6" max="6" width="10" style="1" customWidth="1"/>
    <col min="7" max="7" width="8.6640625" style="1" customWidth="1"/>
    <col min="8" max="8" width="19.5546875" style="1" bestFit="1" customWidth="1"/>
    <col min="9" max="9" width="7.88671875" style="1" customWidth="1"/>
    <col min="10" max="10" width="9.6640625" style="1" customWidth="1"/>
    <col min="11" max="11" width="6.6640625" style="1" customWidth="1"/>
    <col min="12" max="12" width="14.5546875" style="1" customWidth="1"/>
    <col min="13" max="13" width="9.5546875" style="1" customWidth="1"/>
    <col min="14" max="14" width="14.88671875" style="1" customWidth="1"/>
    <col min="15" max="15" width="9.88671875" style="1" customWidth="1"/>
    <col min="16" max="16" width="15" style="1" bestFit="1" customWidth="1"/>
    <col min="17" max="17" width="11.33203125" style="1" customWidth="1"/>
    <col min="18" max="18" width="33.5546875" style="1" customWidth="1"/>
    <col min="19" max="19" width="25.44140625" style="1" customWidth="1"/>
    <col min="20" max="20" width="11.6640625" style="1" customWidth="1"/>
    <col min="23" max="23" width="15.109375" bestFit="1" customWidth="1"/>
  </cols>
  <sheetData>
    <row r="1" spans="1:20" s="4" customFormat="1" ht="12" x14ac:dyDescent="0.2">
      <c r="A1" s="65" t="s">
        <v>0</v>
      </c>
      <c r="B1" s="65"/>
      <c r="C1" s="65"/>
      <c r="D1" s="66" t="s">
        <v>1</v>
      </c>
      <c r="E1" s="66"/>
      <c r="F1" s="66"/>
      <c r="G1" s="66"/>
      <c r="H1" s="66"/>
      <c r="I1" s="66"/>
      <c r="J1" s="66"/>
      <c r="K1" s="66"/>
      <c r="L1" s="66"/>
      <c r="M1" s="66"/>
      <c r="N1" s="66"/>
      <c r="O1" s="66"/>
      <c r="P1" s="66"/>
      <c r="Q1" s="66"/>
      <c r="R1" s="66"/>
      <c r="S1" s="66"/>
      <c r="T1" s="66"/>
    </row>
    <row r="2" spans="1:20" s="4" customFormat="1" ht="10.199999999999999" x14ac:dyDescent="0.2">
      <c r="A2" s="65" t="s">
        <v>2</v>
      </c>
      <c r="B2" s="65"/>
      <c r="C2" s="65"/>
      <c r="D2" s="67" t="s">
        <v>36</v>
      </c>
      <c r="E2" s="68"/>
      <c r="F2" s="68"/>
      <c r="G2" s="68"/>
      <c r="H2" s="68"/>
      <c r="I2" s="68"/>
      <c r="J2" s="68"/>
      <c r="K2" s="68"/>
      <c r="L2" s="68"/>
      <c r="M2" s="68"/>
      <c r="N2" s="68"/>
      <c r="O2" s="68"/>
      <c r="P2" s="68"/>
      <c r="Q2" s="68"/>
      <c r="R2" s="68"/>
      <c r="S2" s="68"/>
      <c r="T2" s="68"/>
    </row>
    <row r="3" spans="1:20" s="4" customFormat="1" ht="10.199999999999999" x14ac:dyDescent="0.2">
      <c r="A3" s="65" t="s">
        <v>20</v>
      </c>
      <c r="B3" s="65" t="s">
        <v>3</v>
      </c>
      <c r="C3" s="65"/>
      <c r="D3" s="68" t="s">
        <v>30</v>
      </c>
      <c r="E3" s="68"/>
      <c r="F3" s="68"/>
      <c r="G3" s="68"/>
      <c r="H3" s="68"/>
      <c r="I3" s="68"/>
      <c r="J3" s="68"/>
      <c r="K3" s="68"/>
      <c r="L3" s="68"/>
      <c r="M3" s="68"/>
      <c r="N3" s="68"/>
      <c r="O3" s="68"/>
      <c r="P3" s="68"/>
      <c r="Q3" s="68"/>
      <c r="R3" s="68"/>
      <c r="S3" s="68"/>
      <c r="T3" s="68"/>
    </row>
    <row r="4" spans="1:20" s="4" customFormat="1" ht="10.199999999999999" x14ac:dyDescent="0.2">
      <c r="A4" s="65" t="s">
        <v>21</v>
      </c>
      <c r="B4" s="65"/>
      <c r="C4" s="65"/>
      <c r="D4" s="68" t="s">
        <v>1041</v>
      </c>
      <c r="E4" s="68"/>
      <c r="F4" s="68"/>
      <c r="G4" s="68"/>
      <c r="H4" s="68"/>
      <c r="I4" s="68"/>
      <c r="J4" s="68"/>
      <c r="K4" s="68"/>
      <c r="L4" s="68"/>
      <c r="M4" s="68"/>
      <c r="N4" s="68"/>
      <c r="O4" s="68"/>
      <c r="P4" s="68"/>
      <c r="Q4" s="68"/>
      <c r="R4" s="68"/>
      <c r="S4" s="68"/>
      <c r="T4" s="68"/>
    </row>
    <row r="5" spans="1:20" s="4" customFormat="1" ht="10.199999999999999" x14ac:dyDescent="0.2">
      <c r="A5" s="65" t="s">
        <v>4</v>
      </c>
      <c r="B5" s="65"/>
      <c r="C5" s="65"/>
      <c r="D5" s="68" t="s">
        <v>31</v>
      </c>
      <c r="E5" s="68"/>
      <c r="F5" s="68"/>
      <c r="G5" s="68"/>
      <c r="H5" s="68"/>
      <c r="I5" s="68"/>
      <c r="J5" s="68"/>
      <c r="K5" s="68"/>
      <c r="L5" s="68"/>
      <c r="M5" s="68"/>
      <c r="N5" s="68"/>
      <c r="O5" s="68"/>
      <c r="P5" s="68"/>
      <c r="Q5" s="68"/>
      <c r="R5" s="68"/>
      <c r="S5" s="68"/>
      <c r="T5" s="68"/>
    </row>
    <row r="6" spans="1:20" s="4" customFormat="1" ht="10.199999999999999" x14ac:dyDescent="0.2">
      <c r="A6" s="65" t="s">
        <v>5</v>
      </c>
      <c r="B6" s="65"/>
      <c r="C6" s="65"/>
      <c r="D6" s="68" t="s">
        <v>33</v>
      </c>
      <c r="E6" s="68"/>
      <c r="F6" s="68"/>
      <c r="G6" s="68"/>
      <c r="H6" s="68"/>
      <c r="I6" s="68"/>
      <c r="J6" s="68"/>
      <c r="K6" s="68"/>
      <c r="L6" s="68"/>
      <c r="M6" s="68"/>
      <c r="N6" s="68"/>
      <c r="O6" s="68"/>
      <c r="P6" s="68"/>
      <c r="Q6" s="68"/>
      <c r="R6" s="68"/>
      <c r="S6" s="68"/>
      <c r="T6" s="68"/>
    </row>
    <row r="7" spans="1:20" s="4" customFormat="1" ht="10.199999999999999" x14ac:dyDescent="0.2">
      <c r="A7" s="65" t="s">
        <v>6</v>
      </c>
      <c r="B7" s="65" t="s">
        <v>3</v>
      </c>
      <c r="C7" s="65"/>
      <c r="D7" s="68"/>
      <c r="E7" s="68"/>
      <c r="F7" s="68"/>
      <c r="G7" s="68"/>
      <c r="H7" s="68"/>
      <c r="I7" s="68"/>
      <c r="J7" s="68"/>
      <c r="K7" s="68"/>
      <c r="L7" s="68"/>
      <c r="M7" s="68"/>
      <c r="N7" s="68"/>
      <c r="O7" s="68"/>
      <c r="P7" s="68"/>
      <c r="Q7" s="68"/>
      <c r="R7" s="68"/>
      <c r="S7" s="68"/>
      <c r="T7" s="68"/>
    </row>
    <row r="8" spans="1:20" s="4" customFormat="1" ht="10.199999999999999" x14ac:dyDescent="0.2">
      <c r="A8" s="65" t="s">
        <v>7</v>
      </c>
      <c r="B8" s="65"/>
      <c r="C8" s="65"/>
      <c r="D8" s="68" t="s">
        <v>34</v>
      </c>
      <c r="E8" s="68"/>
      <c r="F8" s="68"/>
      <c r="G8" s="68"/>
      <c r="H8" s="68"/>
      <c r="I8" s="68"/>
      <c r="J8" s="68"/>
      <c r="K8" s="68"/>
      <c r="L8" s="68"/>
      <c r="M8" s="68"/>
      <c r="N8" s="68"/>
      <c r="O8" s="68"/>
      <c r="P8" s="68"/>
      <c r="Q8" s="68"/>
      <c r="R8" s="68"/>
      <c r="S8" s="68"/>
      <c r="T8" s="68"/>
    </row>
    <row r="9" spans="1:20" s="4" customFormat="1" ht="10.199999999999999" x14ac:dyDescent="0.2">
      <c r="A9" s="65" t="s">
        <v>8</v>
      </c>
      <c r="B9" s="65"/>
      <c r="C9" s="65"/>
      <c r="D9" s="73" t="s">
        <v>32</v>
      </c>
      <c r="E9" s="73"/>
      <c r="F9" s="73"/>
      <c r="G9" s="73"/>
      <c r="H9" s="73"/>
      <c r="I9" s="73"/>
      <c r="J9" s="73"/>
      <c r="K9" s="73"/>
      <c r="L9" s="73"/>
      <c r="M9" s="73"/>
      <c r="N9" s="73"/>
      <c r="O9" s="73"/>
      <c r="P9" s="73"/>
      <c r="Q9" s="73"/>
      <c r="R9" s="73"/>
      <c r="S9" s="73"/>
      <c r="T9" s="73"/>
    </row>
    <row r="10" spans="1:20" s="4" customFormat="1" ht="10.199999999999999" x14ac:dyDescent="0.2">
      <c r="A10" s="65" t="s">
        <v>9</v>
      </c>
      <c r="B10" s="65"/>
      <c r="C10" s="65"/>
      <c r="D10" s="68" t="s">
        <v>35</v>
      </c>
      <c r="E10" s="68"/>
      <c r="F10" s="68"/>
      <c r="G10" s="68"/>
      <c r="H10" s="68"/>
      <c r="I10" s="68"/>
      <c r="J10" s="68"/>
      <c r="K10" s="68"/>
      <c r="L10" s="68"/>
      <c r="M10" s="68"/>
      <c r="N10" s="68"/>
      <c r="O10" s="68"/>
      <c r="P10" s="68"/>
      <c r="Q10" s="68"/>
      <c r="R10" s="68"/>
      <c r="S10" s="68"/>
      <c r="T10" s="68"/>
    </row>
    <row r="11" spans="1:20" s="4" customFormat="1" ht="10.199999999999999" x14ac:dyDescent="0.2">
      <c r="A11" s="5"/>
      <c r="B11" s="7"/>
      <c r="C11" s="7"/>
      <c r="D11" s="9"/>
      <c r="E11" s="5"/>
      <c r="F11" s="5"/>
      <c r="G11" s="5"/>
      <c r="H11" s="5"/>
      <c r="I11" s="5"/>
      <c r="J11" s="5"/>
      <c r="K11" s="5"/>
      <c r="L11" s="5"/>
      <c r="M11" s="5"/>
      <c r="N11" s="5"/>
      <c r="O11" s="5"/>
      <c r="P11" s="5"/>
      <c r="Q11" s="5"/>
      <c r="R11" s="5"/>
      <c r="S11" s="5"/>
      <c r="T11" s="5"/>
    </row>
    <row r="12" spans="1:20" s="3" customFormat="1" ht="98.25" customHeight="1" x14ac:dyDescent="0.2">
      <c r="A12" s="6" t="s">
        <v>10</v>
      </c>
      <c r="B12" s="2" t="s">
        <v>11</v>
      </c>
      <c r="C12" s="2" t="s">
        <v>12</v>
      </c>
      <c r="D12" s="2" t="s">
        <v>13</v>
      </c>
      <c r="E12" s="2" t="s">
        <v>14</v>
      </c>
      <c r="F12" s="2" t="s">
        <v>15</v>
      </c>
      <c r="G12" s="2" t="s">
        <v>24</v>
      </c>
      <c r="H12" s="11" t="s">
        <v>1034</v>
      </c>
      <c r="I12" s="2" t="s">
        <v>16</v>
      </c>
      <c r="J12" s="2" t="s">
        <v>1035</v>
      </c>
      <c r="K12" s="2" t="s">
        <v>25</v>
      </c>
      <c r="L12" s="2" t="s">
        <v>26</v>
      </c>
      <c r="M12" s="2" t="s">
        <v>27</v>
      </c>
      <c r="N12" s="2" t="s">
        <v>22</v>
      </c>
      <c r="O12" s="2" t="s">
        <v>28</v>
      </c>
      <c r="P12" s="2" t="s">
        <v>29</v>
      </c>
      <c r="Q12" s="2" t="s">
        <v>17</v>
      </c>
      <c r="R12" s="2" t="s">
        <v>18</v>
      </c>
      <c r="S12" s="2" t="s">
        <v>19</v>
      </c>
      <c r="T12" s="2" t="s">
        <v>23</v>
      </c>
    </row>
    <row r="13" spans="1:20" ht="20.399999999999999" x14ac:dyDescent="0.25">
      <c r="A13" s="13">
        <v>1</v>
      </c>
      <c r="B13" s="14" t="s">
        <v>213</v>
      </c>
      <c r="C13" s="15" t="s">
        <v>212</v>
      </c>
      <c r="D13" s="14" t="s">
        <v>214</v>
      </c>
      <c r="E13" s="16"/>
      <c r="F13" s="13" t="s">
        <v>39</v>
      </c>
      <c r="G13" s="17"/>
      <c r="H13" s="18">
        <v>4830.34</v>
      </c>
      <c r="I13" s="19"/>
      <c r="J13" s="19"/>
      <c r="K13" s="20"/>
      <c r="L13" s="21"/>
      <c r="M13" s="20"/>
      <c r="N13" s="21"/>
      <c r="O13" s="20"/>
      <c r="P13" s="21"/>
      <c r="Q13" s="13"/>
      <c r="R13" s="14"/>
      <c r="S13" s="22"/>
      <c r="T13" s="16"/>
    </row>
    <row r="14" spans="1:20" ht="20.399999999999999" x14ac:dyDescent="0.25">
      <c r="A14" s="13">
        <v>2</v>
      </c>
      <c r="B14" s="14" t="s">
        <v>743</v>
      </c>
      <c r="C14" s="15" t="s">
        <v>744</v>
      </c>
      <c r="D14" s="14" t="s">
        <v>745</v>
      </c>
      <c r="E14" s="16"/>
      <c r="F14" s="13" t="s">
        <v>39</v>
      </c>
      <c r="G14" s="17"/>
      <c r="H14" s="18">
        <v>136.25</v>
      </c>
      <c r="I14" s="19"/>
      <c r="J14" s="19"/>
      <c r="K14" s="20"/>
      <c r="L14" s="21"/>
      <c r="M14" s="20"/>
      <c r="N14" s="21"/>
      <c r="O14" s="20"/>
      <c r="P14" s="21"/>
      <c r="Q14" s="13"/>
      <c r="R14" s="14"/>
      <c r="S14" s="22"/>
      <c r="T14" s="16"/>
    </row>
    <row r="15" spans="1:20" ht="20.399999999999999" x14ac:dyDescent="0.25">
      <c r="A15" s="13">
        <v>3</v>
      </c>
      <c r="B15" s="14" t="s">
        <v>325</v>
      </c>
      <c r="C15" s="15" t="s">
        <v>323</v>
      </c>
      <c r="D15" s="14" t="s">
        <v>324</v>
      </c>
      <c r="E15" s="16"/>
      <c r="F15" s="13" t="s">
        <v>39</v>
      </c>
      <c r="G15" s="17"/>
      <c r="H15" s="18">
        <v>5544.54</v>
      </c>
      <c r="I15" s="19"/>
      <c r="J15" s="19"/>
      <c r="K15" s="20"/>
      <c r="L15" s="21"/>
      <c r="M15" s="20"/>
      <c r="N15" s="21"/>
      <c r="O15" s="20"/>
      <c r="P15" s="21"/>
      <c r="Q15" s="13"/>
      <c r="R15" s="14"/>
      <c r="S15" s="22"/>
      <c r="T15" s="16"/>
    </row>
    <row r="16" spans="1:20" ht="154.5" customHeight="1" x14ac:dyDescent="0.25">
      <c r="A16" s="13">
        <v>4</v>
      </c>
      <c r="B16" s="14" t="s">
        <v>52</v>
      </c>
      <c r="C16" s="15" t="s">
        <v>50</v>
      </c>
      <c r="D16" s="14" t="s">
        <v>51</v>
      </c>
      <c r="E16" s="16"/>
      <c r="F16" s="13" t="s">
        <v>39</v>
      </c>
      <c r="G16" s="17"/>
      <c r="H16" s="18">
        <v>238.1</v>
      </c>
      <c r="I16" s="19"/>
      <c r="J16" s="19"/>
      <c r="K16" s="20"/>
      <c r="L16" s="21"/>
      <c r="M16" s="20"/>
      <c r="N16" s="21"/>
      <c r="O16" s="20"/>
      <c r="P16" s="21"/>
      <c r="Q16" s="13"/>
      <c r="R16" s="14"/>
      <c r="S16" s="22"/>
      <c r="T16" s="16"/>
    </row>
    <row r="17" spans="1:20" ht="20.399999999999999" x14ac:dyDescent="0.25">
      <c r="A17" s="13">
        <v>5</v>
      </c>
      <c r="B17" s="14" t="s">
        <v>751</v>
      </c>
      <c r="C17" s="15" t="s">
        <v>752</v>
      </c>
      <c r="D17" s="14" t="s">
        <v>753</v>
      </c>
      <c r="E17" s="16"/>
      <c r="F17" s="13" t="s">
        <v>39</v>
      </c>
      <c r="G17" s="17"/>
      <c r="H17" s="18">
        <v>1852</v>
      </c>
      <c r="I17" s="19"/>
      <c r="J17" s="19"/>
      <c r="K17" s="20"/>
      <c r="L17" s="21"/>
      <c r="M17" s="20"/>
      <c r="N17" s="21"/>
      <c r="O17" s="20"/>
      <c r="P17" s="21"/>
      <c r="Q17" s="13"/>
      <c r="R17" s="14"/>
      <c r="S17" s="22"/>
      <c r="T17" s="16"/>
    </row>
    <row r="18" spans="1:20" ht="20.399999999999999" x14ac:dyDescent="0.25">
      <c r="A18" s="13">
        <v>6</v>
      </c>
      <c r="B18" s="14" t="s">
        <v>776</v>
      </c>
      <c r="C18" s="15" t="s">
        <v>777</v>
      </c>
      <c r="D18" s="14" t="s">
        <v>778</v>
      </c>
      <c r="E18" s="16"/>
      <c r="F18" s="13" t="s">
        <v>39</v>
      </c>
      <c r="G18" s="17"/>
      <c r="H18" s="18">
        <v>3658.47</v>
      </c>
      <c r="I18" s="19"/>
      <c r="J18" s="19"/>
      <c r="K18" s="20"/>
      <c r="L18" s="21"/>
      <c r="M18" s="20"/>
      <c r="N18" s="21"/>
      <c r="O18" s="20"/>
      <c r="P18" s="21"/>
      <c r="Q18" s="13"/>
      <c r="R18" s="14"/>
      <c r="S18" s="22"/>
      <c r="T18" s="16"/>
    </row>
    <row r="19" spans="1:20" ht="51" x14ac:dyDescent="0.25">
      <c r="A19" s="13">
        <v>7</v>
      </c>
      <c r="B19" s="14" t="s">
        <v>693</v>
      </c>
      <c r="C19" s="15" t="s">
        <v>694</v>
      </c>
      <c r="D19" s="14" t="s">
        <v>832</v>
      </c>
      <c r="E19" s="16" t="s">
        <v>562</v>
      </c>
      <c r="F19" s="13" t="s">
        <v>39</v>
      </c>
      <c r="G19" s="17"/>
      <c r="H19" s="18">
        <v>163091.22</v>
      </c>
      <c r="I19" s="19" t="s">
        <v>39</v>
      </c>
      <c r="J19" s="19" t="s">
        <v>831</v>
      </c>
      <c r="K19" s="20"/>
      <c r="L19" s="21">
        <f>N19+P19</f>
        <v>163091.22</v>
      </c>
      <c r="M19" s="20"/>
      <c r="N19" s="21">
        <v>163091.22</v>
      </c>
      <c r="O19" s="20"/>
      <c r="P19" s="21"/>
      <c r="Q19" s="13"/>
      <c r="R19" s="14" t="s">
        <v>833</v>
      </c>
      <c r="S19" s="22"/>
      <c r="T19" s="16" t="s">
        <v>827</v>
      </c>
    </row>
    <row r="20" spans="1:20" ht="20.399999999999999" x14ac:dyDescent="0.25">
      <c r="A20" s="13">
        <v>8</v>
      </c>
      <c r="B20" s="14" t="s">
        <v>609</v>
      </c>
      <c r="C20" s="15" t="s">
        <v>607</v>
      </c>
      <c r="D20" s="14" t="s">
        <v>608</v>
      </c>
      <c r="E20" s="16"/>
      <c r="F20" s="13" t="s">
        <v>39</v>
      </c>
      <c r="G20" s="17"/>
      <c r="H20" s="18">
        <v>100</v>
      </c>
      <c r="I20" s="19"/>
      <c r="J20" s="19"/>
      <c r="K20" s="20"/>
      <c r="L20" s="21"/>
      <c r="M20" s="20"/>
      <c r="N20" s="21"/>
      <c r="O20" s="20"/>
      <c r="P20" s="21"/>
      <c r="Q20" s="13"/>
      <c r="R20" s="14"/>
      <c r="S20" s="22"/>
      <c r="T20" s="16"/>
    </row>
    <row r="21" spans="1:20" ht="61.2" x14ac:dyDescent="0.25">
      <c r="A21" s="13">
        <v>9</v>
      </c>
      <c r="B21" s="14" t="s">
        <v>54</v>
      </c>
      <c r="C21" s="15" t="s">
        <v>53</v>
      </c>
      <c r="D21" s="14" t="s">
        <v>55</v>
      </c>
      <c r="E21" s="16" t="s">
        <v>562</v>
      </c>
      <c r="F21" s="13" t="s">
        <v>39</v>
      </c>
      <c r="G21" s="17"/>
      <c r="H21" s="18">
        <v>77027.73</v>
      </c>
      <c r="I21" s="19" t="s">
        <v>39</v>
      </c>
      <c r="J21" s="19" t="s">
        <v>861</v>
      </c>
      <c r="K21" s="20"/>
      <c r="L21" s="21">
        <f>N21+P21</f>
        <v>79054.009999999995</v>
      </c>
      <c r="M21" s="20"/>
      <c r="N21" s="21">
        <f>77027.73+2026.28</f>
        <v>79054.009999999995</v>
      </c>
      <c r="O21" s="20"/>
      <c r="P21" s="21"/>
      <c r="Q21" s="13"/>
      <c r="R21" s="14" t="s">
        <v>971</v>
      </c>
      <c r="S21" s="22"/>
      <c r="T21" s="16" t="s">
        <v>56</v>
      </c>
    </row>
    <row r="22" spans="1:20" ht="20.399999999999999" x14ac:dyDescent="0.25">
      <c r="A22" s="13">
        <v>10</v>
      </c>
      <c r="B22" s="14" t="s">
        <v>41</v>
      </c>
      <c r="C22" s="15" t="s">
        <v>40</v>
      </c>
      <c r="D22" s="14" t="s">
        <v>42</v>
      </c>
      <c r="E22" s="16"/>
      <c r="F22" s="13" t="s">
        <v>39</v>
      </c>
      <c r="G22" s="17"/>
      <c r="H22" s="18">
        <v>411.38</v>
      </c>
      <c r="I22" s="19"/>
      <c r="J22" s="19"/>
      <c r="K22" s="20"/>
      <c r="L22" s="21"/>
      <c r="M22" s="20"/>
      <c r="N22" s="21"/>
      <c r="O22" s="20"/>
      <c r="P22" s="21"/>
      <c r="Q22" s="13"/>
      <c r="R22" s="14"/>
      <c r="S22" s="22"/>
      <c r="T22" s="16"/>
    </row>
    <row r="23" spans="1:20" ht="61.2" x14ac:dyDescent="0.25">
      <c r="A23" s="13">
        <v>11</v>
      </c>
      <c r="B23" s="14" t="s">
        <v>58</v>
      </c>
      <c r="C23" s="15" t="s">
        <v>57</v>
      </c>
      <c r="D23" s="14" t="s">
        <v>59</v>
      </c>
      <c r="E23" s="16"/>
      <c r="F23" s="13" t="s">
        <v>39</v>
      </c>
      <c r="G23" s="17"/>
      <c r="H23" s="18">
        <v>161.88</v>
      </c>
      <c r="I23" s="19"/>
      <c r="J23" s="19"/>
      <c r="K23" s="20"/>
      <c r="L23" s="21"/>
      <c r="M23" s="20"/>
      <c r="N23" s="21"/>
      <c r="O23" s="20"/>
      <c r="P23" s="21"/>
      <c r="Q23" s="13"/>
      <c r="R23" s="14"/>
      <c r="S23" s="22"/>
      <c r="T23" s="16" t="s">
        <v>60</v>
      </c>
    </row>
    <row r="24" spans="1:20" ht="61.2" x14ac:dyDescent="0.25">
      <c r="A24" s="13">
        <v>12</v>
      </c>
      <c r="B24" s="14" t="s">
        <v>413</v>
      </c>
      <c r="C24" s="15" t="s">
        <v>412</v>
      </c>
      <c r="D24" s="14" t="s">
        <v>414</v>
      </c>
      <c r="E24" s="16"/>
      <c r="F24" s="13" t="s">
        <v>39</v>
      </c>
      <c r="G24" s="17"/>
      <c r="H24" s="18">
        <v>441</v>
      </c>
      <c r="I24" s="19"/>
      <c r="J24" s="19"/>
      <c r="K24" s="20"/>
      <c r="L24" s="21"/>
      <c r="M24" s="20"/>
      <c r="N24" s="21"/>
      <c r="O24" s="20"/>
      <c r="P24" s="21"/>
      <c r="Q24" s="13"/>
      <c r="R24" s="14"/>
      <c r="S24" s="22"/>
      <c r="T24" s="16" t="s">
        <v>415</v>
      </c>
    </row>
    <row r="25" spans="1:20" ht="61.2" x14ac:dyDescent="0.25">
      <c r="A25" s="35">
        <v>13</v>
      </c>
      <c r="B25" s="41" t="s">
        <v>240</v>
      </c>
      <c r="C25" s="43" t="s">
        <v>238</v>
      </c>
      <c r="D25" s="41" t="s">
        <v>239</v>
      </c>
      <c r="E25" s="37" t="s">
        <v>562</v>
      </c>
      <c r="F25" s="35" t="s">
        <v>39</v>
      </c>
      <c r="G25" s="47"/>
      <c r="H25" s="69">
        <v>162.72</v>
      </c>
      <c r="I25" s="39" t="s">
        <v>39</v>
      </c>
      <c r="J25" s="39" t="s">
        <v>902</v>
      </c>
      <c r="K25" s="56"/>
      <c r="L25" s="51">
        <f>N25+N26</f>
        <v>295649.19000000006</v>
      </c>
      <c r="M25" s="20"/>
      <c r="N25" s="21">
        <f>294659.4+750.53</f>
        <v>295409.93000000005</v>
      </c>
      <c r="O25" s="20"/>
      <c r="P25" s="21"/>
      <c r="Q25" s="13" t="s">
        <v>1006</v>
      </c>
      <c r="R25" s="14" t="s">
        <v>1005</v>
      </c>
      <c r="S25" s="22"/>
      <c r="T25" s="16"/>
    </row>
    <row r="26" spans="1:20" ht="71.400000000000006" x14ac:dyDescent="0.25">
      <c r="A26" s="54"/>
      <c r="B26" s="53"/>
      <c r="C26" s="71"/>
      <c r="D26" s="53"/>
      <c r="E26" s="38"/>
      <c r="F26" s="54"/>
      <c r="G26" s="74"/>
      <c r="H26" s="75"/>
      <c r="I26" s="76"/>
      <c r="J26" s="76"/>
      <c r="K26" s="58"/>
      <c r="L26" s="52"/>
      <c r="M26" s="20"/>
      <c r="N26" s="21">
        <v>239.26</v>
      </c>
      <c r="O26" s="20"/>
      <c r="P26" s="21"/>
      <c r="Q26" s="13" t="s">
        <v>1008</v>
      </c>
      <c r="R26" s="14" t="s">
        <v>1007</v>
      </c>
      <c r="S26" s="22"/>
      <c r="T26" s="16" t="s">
        <v>1009</v>
      </c>
    </row>
    <row r="27" spans="1:20" ht="409.6" x14ac:dyDescent="0.25">
      <c r="A27" s="36"/>
      <c r="B27" s="42"/>
      <c r="C27" s="44"/>
      <c r="D27" s="42"/>
      <c r="E27" s="16" t="s">
        <v>959</v>
      </c>
      <c r="F27" s="36"/>
      <c r="G27" s="48"/>
      <c r="H27" s="70"/>
      <c r="I27" s="40"/>
      <c r="J27" s="40"/>
      <c r="K27" s="20"/>
      <c r="L27" s="21"/>
      <c r="M27" s="20"/>
      <c r="N27" s="21"/>
      <c r="O27" s="20"/>
      <c r="P27" s="21"/>
      <c r="Q27" s="13"/>
      <c r="R27" s="14" t="s">
        <v>1005</v>
      </c>
      <c r="S27" s="22" t="s">
        <v>1010</v>
      </c>
      <c r="T27" s="16"/>
    </row>
    <row r="28" spans="1:20" ht="73.5" customHeight="1" x14ac:dyDescent="0.25">
      <c r="A28" s="13">
        <v>14</v>
      </c>
      <c r="B28" s="14" t="s">
        <v>568</v>
      </c>
      <c r="C28" s="15" t="s">
        <v>566</v>
      </c>
      <c r="D28" s="14" t="s">
        <v>567</v>
      </c>
      <c r="E28" s="16" t="s">
        <v>562</v>
      </c>
      <c r="F28" s="13" t="s">
        <v>39</v>
      </c>
      <c r="G28" s="17"/>
      <c r="H28" s="18">
        <v>350.56</v>
      </c>
      <c r="I28" s="19" t="s">
        <v>39</v>
      </c>
      <c r="J28" s="19" t="s">
        <v>815</v>
      </c>
      <c r="K28" s="20"/>
      <c r="L28" s="21">
        <f>N28+P28</f>
        <v>391.27000000000004</v>
      </c>
      <c r="M28" s="20"/>
      <c r="N28" s="21">
        <f>350.48+40.79</f>
        <v>391.27000000000004</v>
      </c>
      <c r="O28" s="20"/>
      <c r="P28" s="21"/>
      <c r="Q28" s="13"/>
      <c r="R28" s="14"/>
      <c r="S28" s="22"/>
      <c r="T28" s="16" t="s">
        <v>565</v>
      </c>
    </row>
    <row r="29" spans="1:20" ht="86.25" customHeight="1" x14ac:dyDescent="0.25">
      <c r="A29" s="13">
        <v>15</v>
      </c>
      <c r="B29" s="14" t="s">
        <v>375</v>
      </c>
      <c r="C29" s="15" t="s">
        <v>373</v>
      </c>
      <c r="D29" s="14" t="s">
        <v>374</v>
      </c>
      <c r="E29" s="16" t="s">
        <v>562</v>
      </c>
      <c r="F29" s="13" t="s">
        <v>39</v>
      </c>
      <c r="G29" s="17"/>
      <c r="H29" s="18">
        <v>2725.81</v>
      </c>
      <c r="I29" s="19" t="s">
        <v>39</v>
      </c>
      <c r="J29" s="19" t="s">
        <v>902</v>
      </c>
      <c r="K29" s="20"/>
      <c r="L29" s="21">
        <f>N29+P29</f>
        <v>2725.82</v>
      </c>
      <c r="M29" s="20"/>
      <c r="N29" s="21">
        <v>2725.82</v>
      </c>
      <c r="O29" s="20"/>
      <c r="P29" s="21"/>
      <c r="Q29" s="13" t="s">
        <v>39</v>
      </c>
      <c r="R29" s="14" t="s">
        <v>903</v>
      </c>
      <c r="S29" s="22"/>
      <c r="T29" s="16" t="s">
        <v>827</v>
      </c>
    </row>
    <row r="30" spans="1:20" ht="20.399999999999999" x14ac:dyDescent="0.25">
      <c r="A30" s="23">
        <v>16</v>
      </c>
      <c r="B30" s="24" t="s">
        <v>233</v>
      </c>
      <c r="C30" s="25" t="s">
        <v>231</v>
      </c>
      <c r="D30" s="24" t="s">
        <v>232</v>
      </c>
      <c r="E30" s="26"/>
      <c r="F30" s="23" t="s">
        <v>39</v>
      </c>
      <c r="G30" s="27"/>
      <c r="H30" s="18">
        <f>93.64+140000</f>
        <v>140093.64000000001</v>
      </c>
      <c r="I30" s="19"/>
      <c r="J30" s="19"/>
      <c r="K30" s="20"/>
      <c r="L30" s="21"/>
      <c r="M30" s="20"/>
      <c r="N30" s="21"/>
      <c r="O30" s="20"/>
      <c r="P30" s="21"/>
      <c r="Q30" s="13"/>
      <c r="R30" s="14"/>
      <c r="S30" s="22"/>
      <c r="T30" s="16"/>
    </row>
    <row r="31" spans="1:20" ht="30.6" x14ac:dyDescent="0.25">
      <c r="A31" s="63">
        <v>17</v>
      </c>
      <c r="B31" s="59" t="s">
        <v>910</v>
      </c>
      <c r="C31" s="61" t="s">
        <v>911</v>
      </c>
      <c r="D31" s="59" t="s">
        <v>912</v>
      </c>
      <c r="E31" s="83" t="s">
        <v>562</v>
      </c>
      <c r="F31" s="63" t="s">
        <v>839</v>
      </c>
      <c r="G31" s="49"/>
      <c r="H31" s="45"/>
      <c r="I31" s="39" t="s">
        <v>39</v>
      </c>
      <c r="J31" s="39" t="s">
        <v>902</v>
      </c>
      <c r="K31" s="20"/>
      <c r="L31" s="21">
        <f>N31+P31</f>
        <v>19.559999999999999</v>
      </c>
      <c r="M31" s="20"/>
      <c r="N31" s="21">
        <f>18.77+0.79</f>
        <v>19.559999999999999</v>
      </c>
      <c r="O31" s="20"/>
      <c r="P31" s="21"/>
      <c r="Q31" s="13"/>
      <c r="R31" s="14" t="s">
        <v>913</v>
      </c>
      <c r="S31" s="22"/>
      <c r="T31" s="16"/>
    </row>
    <row r="32" spans="1:20" ht="264.75" customHeight="1" x14ac:dyDescent="0.25">
      <c r="A32" s="81"/>
      <c r="B32" s="80"/>
      <c r="C32" s="82"/>
      <c r="D32" s="80"/>
      <c r="E32" s="84"/>
      <c r="F32" s="81"/>
      <c r="G32" s="85"/>
      <c r="H32" s="86"/>
      <c r="I32" s="76"/>
      <c r="J32" s="76"/>
      <c r="K32" s="20"/>
      <c r="L32" s="21">
        <f>N32+P32</f>
        <v>143886.39000000001</v>
      </c>
      <c r="M32" s="20"/>
      <c r="N32" s="21">
        <f>139389.51+4496.88</f>
        <v>143886.39000000001</v>
      </c>
      <c r="O32" s="20"/>
      <c r="P32" s="21"/>
      <c r="Q32" s="13" t="s">
        <v>914</v>
      </c>
      <c r="R32" s="28" t="s">
        <v>915</v>
      </c>
      <c r="S32" s="22"/>
      <c r="T32" s="16"/>
    </row>
    <row r="33" spans="1:20" ht="252" x14ac:dyDescent="0.25">
      <c r="A33" s="64"/>
      <c r="B33" s="60"/>
      <c r="C33" s="62"/>
      <c r="D33" s="60"/>
      <c r="E33" s="26" t="s">
        <v>864</v>
      </c>
      <c r="F33" s="64"/>
      <c r="G33" s="50"/>
      <c r="H33" s="46"/>
      <c r="I33" s="40"/>
      <c r="J33" s="40"/>
      <c r="K33" s="20"/>
      <c r="L33" s="21"/>
      <c r="M33" s="20"/>
      <c r="N33" s="21"/>
      <c r="O33" s="20"/>
      <c r="P33" s="21"/>
      <c r="Q33" s="13"/>
      <c r="R33" s="28" t="s">
        <v>915</v>
      </c>
      <c r="S33" s="22" t="s">
        <v>975</v>
      </c>
      <c r="T33" s="16"/>
    </row>
    <row r="34" spans="1:20" ht="20.399999999999999" x14ac:dyDescent="0.25">
      <c r="A34" s="13">
        <v>18</v>
      </c>
      <c r="B34" s="14" t="s">
        <v>574</v>
      </c>
      <c r="C34" s="15" t="s">
        <v>572</v>
      </c>
      <c r="D34" s="14" t="s">
        <v>573</v>
      </c>
      <c r="E34" s="16"/>
      <c r="F34" s="13" t="s">
        <v>39</v>
      </c>
      <c r="G34" s="17"/>
      <c r="H34" s="18">
        <v>50</v>
      </c>
      <c r="I34" s="19"/>
      <c r="J34" s="19"/>
      <c r="K34" s="20"/>
      <c r="L34" s="21"/>
      <c r="M34" s="20"/>
      <c r="N34" s="21"/>
      <c r="O34" s="20"/>
      <c r="P34" s="21"/>
      <c r="Q34" s="13"/>
      <c r="R34" s="14"/>
      <c r="S34" s="22"/>
      <c r="T34" s="16"/>
    </row>
    <row r="35" spans="1:20" ht="30.6" x14ac:dyDescent="0.25">
      <c r="A35" s="13">
        <v>19</v>
      </c>
      <c r="B35" s="14" t="s">
        <v>763</v>
      </c>
      <c r="C35" s="15" t="s">
        <v>764</v>
      </c>
      <c r="D35" s="14" t="s">
        <v>765</v>
      </c>
      <c r="E35" s="16"/>
      <c r="F35" s="13" t="s">
        <v>39</v>
      </c>
      <c r="G35" s="17"/>
      <c r="H35" s="18">
        <v>1316.97</v>
      </c>
      <c r="I35" s="19"/>
      <c r="J35" s="19"/>
      <c r="K35" s="20"/>
      <c r="L35" s="21"/>
      <c r="M35" s="20"/>
      <c r="N35" s="21"/>
      <c r="O35" s="20"/>
      <c r="P35" s="21"/>
      <c r="Q35" s="13"/>
      <c r="R35" s="14"/>
      <c r="S35" s="22"/>
      <c r="T35" s="16"/>
    </row>
    <row r="36" spans="1:20" ht="61.2" x14ac:dyDescent="0.25">
      <c r="A36" s="13">
        <v>20</v>
      </c>
      <c r="B36" s="14" t="s">
        <v>346</v>
      </c>
      <c r="C36" s="15" t="s">
        <v>345</v>
      </c>
      <c r="D36" s="14" t="s">
        <v>347</v>
      </c>
      <c r="E36" s="16" t="s">
        <v>562</v>
      </c>
      <c r="F36" s="13" t="s">
        <v>39</v>
      </c>
      <c r="G36" s="17"/>
      <c r="H36" s="18">
        <v>5568.51</v>
      </c>
      <c r="I36" s="19" t="s">
        <v>39</v>
      </c>
      <c r="J36" s="19" t="s">
        <v>831</v>
      </c>
      <c r="K36" s="20"/>
      <c r="L36" s="21">
        <f>N36+P36</f>
        <v>5934.39</v>
      </c>
      <c r="M36" s="20"/>
      <c r="N36" s="21">
        <v>5934.39</v>
      </c>
      <c r="O36" s="20"/>
      <c r="P36" s="21"/>
      <c r="Q36" s="13"/>
      <c r="R36" s="14" t="s">
        <v>843</v>
      </c>
      <c r="S36" s="22"/>
      <c r="T36" s="16" t="s">
        <v>348</v>
      </c>
    </row>
    <row r="37" spans="1:20" ht="69.75" customHeight="1" x14ac:dyDescent="0.25">
      <c r="A37" s="13">
        <v>21</v>
      </c>
      <c r="B37" s="14" t="s">
        <v>62</v>
      </c>
      <c r="C37" s="15" t="s">
        <v>61</v>
      </c>
      <c r="D37" s="14" t="s">
        <v>63</v>
      </c>
      <c r="E37" s="16" t="s">
        <v>562</v>
      </c>
      <c r="F37" s="13" t="s">
        <v>39</v>
      </c>
      <c r="G37" s="17"/>
      <c r="H37" s="18">
        <v>3942.1</v>
      </c>
      <c r="I37" s="19" t="s">
        <v>39</v>
      </c>
      <c r="J37" s="19" t="s">
        <v>880</v>
      </c>
      <c r="K37" s="20"/>
      <c r="L37" s="21">
        <f>N37+P37</f>
        <v>3942.1</v>
      </c>
      <c r="M37" s="20"/>
      <c r="N37" s="21">
        <v>3942.1</v>
      </c>
      <c r="O37" s="20"/>
      <c r="P37" s="21"/>
      <c r="Q37" s="13"/>
      <c r="R37" s="14" t="s">
        <v>885</v>
      </c>
      <c r="S37" s="22"/>
      <c r="T37" s="16" t="s">
        <v>565</v>
      </c>
    </row>
    <row r="38" spans="1:20" ht="68.25" customHeight="1" x14ac:dyDescent="0.25">
      <c r="A38" s="13">
        <v>22</v>
      </c>
      <c r="B38" s="14" t="s">
        <v>551</v>
      </c>
      <c r="C38" s="15" t="s">
        <v>552</v>
      </c>
      <c r="D38" s="14" t="s">
        <v>553</v>
      </c>
      <c r="E38" s="16" t="s">
        <v>562</v>
      </c>
      <c r="F38" s="13" t="s">
        <v>39</v>
      </c>
      <c r="G38" s="17"/>
      <c r="H38" s="18">
        <v>3877.98</v>
      </c>
      <c r="I38" s="19" t="s">
        <v>39</v>
      </c>
      <c r="J38" s="19" t="s">
        <v>919</v>
      </c>
      <c r="K38" s="20"/>
      <c r="L38" s="21">
        <f>N38+P38</f>
        <v>3877.98</v>
      </c>
      <c r="M38" s="20"/>
      <c r="N38" s="21">
        <v>3877.98</v>
      </c>
      <c r="O38" s="20"/>
      <c r="P38" s="21"/>
      <c r="Q38" s="13"/>
      <c r="R38" s="14" t="s">
        <v>921</v>
      </c>
      <c r="S38" s="22"/>
      <c r="T38" s="16" t="s">
        <v>565</v>
      </c>
    </row>
    <row r="39" spans="1:20" ht="114" customHeight="1" x14ac:dyDescent="0.25">
      <c r="A39" s="13">
        <v>23</v>
      </c>
      <c r="B39" s="14" t="s">
        <v>435</v>
      </c>
      <c r="C39" s="15" t="s">
        <v>434</v>
      </c>
      <c r="D39" s="14" t="s">
        <v>436</v>
      </c>
      <c r="E39" s="16" t="s">
        <v>562</v>
      </c>
      <c r="F39" s="13" t="s">
        <v>39</v>
      </c>
      <c r="G39" s="17"/>
      <c r="H39" s="18">
        <v>2056.12</v>
      </c>
      <c r="I39" s="19" t="s">
        <v>39</v>
      </c>
      <c r="J39" s="19" t="s">
        <v>919</v>
      </c>
      <c r="K39" s="20"/>
      <c r="L39" s="21">
        <f>N39+P39</f>
        <v>2169.37</v>
      </c>
      <c r="M39" s="20"/>
      <c r="N39" s="21">
        <f>2056.12+113.25</f>
        <v>2169.37</v>
      </c>
      <c r="O39" s="20"/>
      <c r="P39" s="30"/>
      <c r="Q39" s="31" t="s">
        <v>985</v>
      </c>
      <c r="R39" s="14" t="s">
        <v>984</v>
      </c>
      <c r="S39" s="22"/>
      <c r="T39" s="16" t="s">
        <v>986</v>
      </c>
    </row>
    <row r="40" spans="1:20" ht="111" customHeight="1" x14ac:dyDescent="0.25">
      <c r="A40" s="13">
        <v>24</v>
      </c>
      <c r="B40" s="14" t="s">
        <v>531</v>
      </c>
      <c r="C40" s="15" t="s">
        <v>530</v>
      </c>
      <c r="D40" s="14" t="s">
        <v>532</v>
      </c>
      <c r="E40" s="16"/>
      <c r="F40" s="13" t="s">
        <v>39</v>
      </c>
      <c r="G40" s="17"/>
      <c r="H40" s="18">
        <v>12500</v>
      </c>
      <c r="I40" s="19"/>
      <c r="J40" s="19"/>
      <c r="K40" s="20"/>
      <c r="L40" s="21"/>
      <c r="M40" s="20"/>
      <c r="N40" s="21"/>
      <c r="O40" s="20"/>
      <c r="P40" s="21"/>
      <c r="Q40" s="13"/>
      <c r="R40" s="14"/>
      <c r="S40" s="22"/>
      <c r="T40" s="16"/>
    </row>
    <row r="41" spans="1:20" ht="20.399999999999999" x14ac:dyDescent="0.25">
      <c r="A41" s="13">
        <v>25</v>
      </c>
      <c r="B41" s="14" t="s">
        <v>621</v>
      </c>
      <c r="C41" s="15" t="s">
        <v>619</v>
      </c>
      <c r="D41" s="14" t="s">
        <v>620</v>
      </c>
      <c r="E41" s="16"/>
      <c r="F41" s="13" t="s">
        <v>39</v>
      </c>
      <c r="G41" s="17"/>
      <c r="H41" s="18">
        <v>1578.25</v>
      </c>
      <c r="I41" s="19"/>
      <c r="J41" s="19"/>
      <c r="K41" s="20"/>
      <c r="L41" s="21"/>
      <c r="M41" s="20"/>
      <c r="N41" s="21"/>
      <c r="O41" s="20"/>
      <c r="P41" s="21"/>
      <c r="Q41" s="13"/>
      <c r="R41" s="14"/>
      <c r="S41" s="22"/>
      <c r="T41" s="16"/>
    </row>
    <row r="42" spans="1:20" ht="51" x14ac:dyDescent="0.25">
      <c r="A42" s="13">
        <v>26</v>
      </c>
      <c r="B42" s="14" t="s">
        <v>735</v>
      </c>
      <c r="C42" s="15" t="s">
        <v>736</v>
      </c>
      <c r="D42" s="14" t="s">
        <v>737</v>
      </c>
      <c r="E42" s="16"/>
      <c r="F42" s="13" t="s">
        <v>39</v>
      </c>
      <c r="G42" s="17"/>
      <c r="H42" s="32">
        <v>402</v>
      </c>
      <c r="I42" s="19"/>
      <c r="J42" s="19"/>
      <c r="K42" s="20"/>
      <c r="L42" s="21"/>
      <c r="M42" s="20"/>
      <c r="N42" s="21"/>
      <c r="O42" s="20"/>
      <c r="P42" s="21"/>
      <c r="Q42" s="13"/>
      <c r="R42" s="14"/>
      <c r="S42" s="22"/>
      <c r="T42" s="16" t="s">
        <v>806</v>
      </c>
    </row>
    <row r="43" spans="1:20" ht="30.6" x14ac:dyDescent="0.25">
      <c r="A43" s="13">
        <v>27</v>
      </c>
      <c r="B43" s="14" t="s">
        <v>677</v>
      </c>
      <c r="C43" s="15" t="s">
        <v>678</v>
      </c>
      <c r="D43" s="14" t="s">
        <v>679</v>
      </c>
      <c r="E43" s="16"/>
      <c r="F43" s="13" t="s">
        <v>39</v>
      </c>
      <c r="G43" s="17"/>
      <c r="H43" s="18">
        <v>4124.5</v>
      </c>
      <c r="I43" s="19"/>
      <c r="J43" s="19"/>
      <c r="K43" s="20"/>
      <c r="L43" s="21"/>
      <c r="M43" s="20"/>
      <c r="N43" s="21"/>
      <c r="O43" s="20"/>
      <c r="P43" s="21"/>
      <c r="Q43" s="13"/>
      <c r="R43" s="14"/>
      <c r="S43" s="22"/>
      <c r="T43" s="16"/>
    </row>
    <row r="44" spans="1:20" ht="40.799999999999997" x14ac:dyDescent="0.25">
      <c r="A44" s="13">
        <v>28</v>
      </c>
      <c r="B44" s="14" t="s">
        <v>723</v>
      </c>
      <c r="C44" s="15" t="s">
        <v>724</v>
      </c>
      <c r="D44" s="14" t="s">
        <v>725</v>
      </c>
      <c r="E44" s="16" t="s">
        <v>562</v>
      </c>
      <c r="F44" s="13" t="s">
        <v>39</v>
      </c>
      <c r="G44" s="17"/>
      <c r="H44" s="18">
        <v>1262</v>
      </c>
      <c r="I44" s="19" t="s">
        <v>39</v>
      </c>
      <c r="J44" s="19" t="s">
        <v>815</v>
      </c>
      <c r="K44" s="20"/>
      <c r="L44" s="21">
        <f>N44+P44</f>
        <v>1262</v>
      </c>
      <c r="M44" s="20"/>
      <c r="N44" s="21">
        <v>1262</v>
      </c>
      <c r="O44" s="20"/>
      <c r="P44" s="21"/>
      <c r="Q44" s="13" t="s">
        <v>817</v>
      </c>
      <c r="R44" s="14" t="s">
        <v>818</v>
      </c>
      <c r="S44" s="22"/>
      <c r="T44" s="16" t="s">
        <v>565</v>
      </c>
    </row>
    <row r="45" spans="1:20" ht="30.6" x14ac:dyDescent="0.25">
      <c r="A45" s="13">
        <v>29</v>
      </c>
      <c r="B45" s="14" t="s">
        <v>896</v>
      </c>
      <c r="C45" s="15" t="s">
        <v>897</v>
      </c>
      <c r="D45" s="14" t="s">
        <v>898</v>
      </c>
      <c r="E45" s="16" t="s">
        <v>562</v>
      </c>
      <c r="F45" s="13" t="s">
        <v>839</v>
      </c>
      <c r="G45" s="17"/>
      <c r="H45" s="18"/>
      <c r="I45" s="19" t="s">
        <v>39</v>
      </c>
      <c r="J45" s="19" t="s">
        <v>880</v>
      </c>
      <c r="K45" s="20"/>
      <c r="L45" s="21">
        <f>N45+P45</f>
        <v>19546.52</v>
      </c>
      <c r="M45" s="20"/>
      <c r="N45" s="21">
        <f>17825+1721.52</f>
        <v>19546.52</v>
      </c>
      <c r="O45" s="20"/>
      <c r="P45" s="21"/>
      <c r="Q45" s="13" t="s">
        <v>900</v>
      </c>
      <c r="R45" s="14" t="s">
        <v>899</v>
      </c>
      <c r="S45" s="22"/>
      <c r="T45" s="16"/>
    </row>
    <row r="46" spans="1:20" ht="33.75" customHeight="1" x14ac:dyDescent="0.25">
      <c r="A46" s="13">
        <v>30</v>
      </c>
      <c r="B46" s="14" t="s">
        <v>589</v>
      </c>
      <c r="C46" s="15" t="s">
        <v>587</v>
      </c>
      <c r="D46" s="14" t="s">
        <v>588</v>
      </c>
      <c r="E46" s="16" t="s">
        <v>562</v>
      </c>
      <c r="F46" s="13" t="s">
        <v>39</v>
      </c>
      <c r="G46" s="17"/>
      <c r="H46" s="18">
        <v>43687.1</v>
      </c>
      <c r="I46" s="19" t="s">
        <v>39</v>
      </c>
      <c r="J46" s="19" t="s">
        <v>861</v>
      </c>
      <c r="K46" s="20"/>
      <c r="L46" s="21">
        <f>N46+P46</f>
        <v>43687.1</v>
      </c>
      <c r="M46" s="20"/>
      <c r="N46" s="21">
        <v>43687.1</v>
      </c>
      <c r="O46" s="20"/>
      <c r="P46" s="21"/>
      <c r="Q46" s="13" t="s">
        <v>874</v>
      </c>
      <c r="R46" s="14"/>
      <c r="S46" s="22"/>
      <c r="T46" s="16"/>
    </row>
    <row r="47" spans="1:20" ht="123.75" customHeight="1" x14ac:dyDescent="0.25">
      <c r="A47" s="35">
        <v>31</v>
      </c>
      <c r="B47" s="41" t="s">
        <v>529</v>
      </c>
      <c r="C47" s="43" t="s">
        <v>527</v>
      </c>
      <c r="D47" s="41" t="s">
        <v>528</v>
      </c>
      <c r="E47" s="37" t="s">
        <v>562</v>
      </c>
      <c r="F47" s="35" t="s">
        <v>39</v>
      </c>
      <c r="G47" s="47"/>
      <c r="H47" s="45">
        <f>41.25+1000541.68</f>
        <v>1000582.93</v>
      </c>
      <c r="I47" s="39" t="s">
        <v>39</v>
      </c>
      <c r="J47" s="39" t="s">
        <v>919</v>
      </c>
      <c r="K47" s="56"/>
      <c r="L47" s="51">
        <f>N47+N48+N49+N50+N51+N52+N53+N54+N55+N56+N57+N58+N59+N60+N61+N62+N63+N64+N65+N66+N67+N68+N69+N70+N71+N72+N73</f>
        <v>902718.34999999986</v>
      </c>
      <c r="M47" s="20"/>
      <c r="N47" s="21">
        <f>39796.5+424.55+41.48</f>
        <v>40262.530000000006</v>
      </c>
      <c r="O47" s="20"/>
      <c r="P47" s="21"/>
      <c r="Q47" s="35" t="s">
        <v>1029</v>
      </c>
      <c r="R47" s="41" t="s">
        <v>1011</v>
      </c>
      <c r="S47" s="22"/>
      <c r="T47" s="16"/>
    </row>
    <row r="48" spans="1:20" ht="81.599999999999994" x14ac:dyDescent="0.25">
      <c r="A48" s="54"/>
      <c r="B48" s="53"/>
      <c r="C48" s="71"/>
      <c r="D48" s="53"/>
      <c r="E48" s="72"/>
      <c r="F48" s="54"/>
      <c r="G48" s="74"/>
      <c r="H48" s="86"/>
      <c r="I48" s="76"/>
      <c r="J48" s="76"/>
      <c r="K48" s="57"/>
      <c r="L48" s="55"/>
      <c r="M48" s="20"/>
      <c r="N48" s="21">
        <v>44083.14</v>
      </c>
      <c r="O48" s="20"/>
      <c r="P48" s="21"/>
      <c r="Q48" s="54"/>
      <c r="R48" s="53"/>
      <c r="S48" s="22"/>
      <c r="T48" s="16" t="s">
        <v>1021</v>
      </c>
    </row>
    <row r="49" spans="1:23" x14ac:dyDescent="0.25">
      <c r="A49" s="54"/>
      <c r="B49" s="53"/>
      <c r="C49" s="71"/>
      <c r="D49" s="53"/>
      <c r="E49" s="72"/>
      <c r="F49" s="54"/>
      <c r="G49" s="74"/>
      <c r="H49" s="86"/>
      <c r="I49" s="76"/>
      <c r="J49" s="76"/>
      <c r="K49" s="57"/>
      <c r="L49" s="55"/>
      <c r="M49" s="20"/>
      <c r="N49" s="21">
        <f>28299.97+301.31+8</f>
        <v>28609.280000000002</v>
      </c>
      <c r="O49" s="20"/>
      <c r="P49" s="21"/>
      <c r="Q49" s="54"/>
      <c r="R49" s="53"/>
      <c r="S49" s="22"/>
      <c r="T49" s="16"/>
    </row>
    <row r="50" spans="1:23" x14ac:dyDescent="0.25">
      <c r="A50" s="54"/>
      <c r="B50" s="53"/>
      <c r="C50" s="71"/>
      <c r="D50" s="53"/>
      <c r="E50" s="72"/>
      <c r="F50" s="54"/>
      <c r="G50" s="74"/>
      <c r="H50" s="86"/>
      <c r="I50" s="76"/>
      <c r="J50" s="76"/>
      <c r="K50" s="57"/>
      <c r="L50" s="55"/>
      <c r="M50" s="20"/>
      <c r="N50" s="21">
        <f>21858.09+232.73+8</f>
        <v>22098.82</v>
      </c>
      <c r="O50" s="20"/>
      <c r="P50" s="21"/>
      <c r="Q50" s="54"/>
      <c r="R50" s="53"/>
      <c r="S50" s="22"/>
      <c r="T50" s="16"/>
    </row>
    <row r="51" spans="1:23" x14ac:dyDescent="0.25">
      <c r="A51" s="54"/>
      <c r="B51" s="53"/>
      <c r="C51" s="71"/>
      <c r="D51" s="53"/>
      <c r="E51" s="72"/>
      <c r="F51" s="54"/>
      <c r="G51" s="74"/>
      <c r="H51" s="86"/>
      <c r="I51" s="76"/>
      <c r="J51" s="76"/>
      <c r="K51" s="57"/>
      <c r="L51" s="55"/>
      <c r="M51" s="20"/>
      <c r="N51" s="21">
        <f>10660.11+113.51+8</f>
        <v>10781.62</v>
      </c>
      <c r="O51" s="20"/>
      <c r="P51" s="21"/>
      <c r="Q51" s="54"/>
      <c r="R51" s="53"/>
      <c r="S51" s="22"/>
      <c r="T51" s="16"/>
    </row>
    <row r="52" spans="1:23" x14ac:dyDescent="0.25">
      <c r="A52" s="54"/>
      <c r="B52" s="53"/>
      <c r="C52" s="71"/>
      <c r="D52" s="53"/>
      <c r="E52" s="72"/>
      <c r="F52" s="54"/>
      <c r="G52" s="74"/>
      <c r="H52" s="86"/>
      <c r="I52" s="76"/>
      <c r="J52" s="76"/>
      <c r="K52" s="57"/>
      <c r="L52" s="55"/>
      <c r="M52" s="20"/>
      <c r="N52" s="21">
        <f>16646.71+179.1+16+41.48</f>
        <v>16883.289999999997</v>
      </c>
      <c r="O52" s="20"/>
      <c r="P52" s="21"/>
      <c r="Q52" s="54"/>
      <c r="R52" s="53"/>
      <c r="S52" s="22"/>
      <c r="T52" s="16"/>
    </row>
    <row r="53" spans="1:23" x14ac:dyDescent="0.25">
      <c r="A53" s="54"/>
      <c r="B53" s="53"/>
      <c r="C53" s="71"/>
      <c r="D53" s="53"/>
      <c r="E53" s="72"/>
      <c r="F53" s="54"/>
      <c r="G53" s="74"/>
      <c r="H53" s="86"/>
      <c r="I53" s="76"/>
      <c r="J53" s="76"/>
      <c r="K53" s="57"/>
      <c r="L53" s="55"/>
      <c r="M53" s="20"/>
      <c r="N53" s="21">
        <f>17074.68+139.03+313.77+24</f>
        <v>17551.48</v>
      </c>
      <c r="O53" s="20"/>
      <c r="P53" s="21"/>
      <c r="Q53" s="54"/>
      <c r="R53" s="53"/>
      <c r="S53" s="22"/>
      <c r="T53" s="16"/>
    </row>
    <row r="54" spans="1:23" x14ac:dyDescent="0.25">
      <c r="A54" s="54"/>
      <c r="B54" s="53"/>
      <c r="C54" s="71"/>
      <c r="D54" s="53"/>
      <c r="E54" s="72"/>
      <c r="F54" s="54"/>
      <c r="G54" s="74"/>
      <c r="H54" s="86"/>
      <c r="I54" s="76"/>
      <c r="J54" s="76"/>
      <c r="K54" s="57"/>
      <c r="L54" s="55"/>
      <c r="M54" s="20"/>
      <c r="N54" s="21">
        <f>17402.01+185.26+16</f>
        <v>17603.269999999997</v>
      </c>
      <c r="O54" s="20"/>
      <c r="P54" s="21"/>
      <c r="Q54" s="54"/>
      <c r="R54" s="53"/>
      <c r="S54" s="22"/>
      <c r="T54" s="16"/>
    </row>
    <row r="55" spans="1:23" x14ac:dyDescent="0.25">
      <c r="A55" s="54"/>
      <c r="B55" s="53"/>
      <c r="C55" s="71"/>
      <c r="D55" s="53"/>
      <c r="E55" s="72"/>
      <c r="F55" s="54"/>
      <c r="G55" s="74"/>
      <c r="H55" s="86"/>
      <c r="I55" s="76"/>
      <c r="J55" s="76"/>
      <c r="K55" s="57"/>
      <c r="L55" s="55"/>
      <c r="M55" s="20"/>
      <c r="N55" s="21">
        <f>15147.17+161.25+16</f>
        <v>15324.42</v>
      </c>
      <c r="O55" s="20"/>
      <c r="P55" s="21"/>
      <c r="Q55" s="54"/>
      <c r="R55" s="53"/>
      <c r="S55" s="22"/>
      <c r="T55" s="16"/>
    </row>
    <row r="56" spans="1:23" x14ac:dyDescent="0.25">
      <c r="A56" s="54"/>
      <c r="B56" s="53"/>
      <c r="C56" s="71"/>
      <c r="D56" s="53"/>
      <c r="E56" s="72"/>
      <c r="F56" s="54"/>
      <c r="G56" s="74"/>
      <c r="H56" s="86"/>
      <c r="I56" s="76"/>
      <c r="J56" s="76"/>
      <c r="K56" s="57"/>
      <c r="L56" s="55"/>
      <c r="M56" s="20"/>
      <c r="N56" s="21">
        <f>19805.67+210.82+16</f>
        <v>20032.489999999998</v>
      </c>
      <c r="O56" s="20"/>
      <c r="P56" s="21"/>
      <c r="Q56" s="54"/>
      <c r="R56" s="53"/>
      <c r="S56" s="22"/>
      <c r="T56" s="16"/>
    </row>
    <row r="57" spans="1:23" x14ac:dyDescent="0.25">
      <c r="A57" s="54"/>
      <c r="B57" s="53"/>
      <c r="C57" s="71"/>
      <c r="D57" s="53"/>
      <c r="E57" s="72"/>
      <c r="F57" s="54"/>
      <c r="G57" s="74"/>
      <c r="H57" s="86"/>
      <c r="I57" s="76"/>
      <c r="J57" s="76"/>
      <c r="K57" s="57"/>
      <c r="L57" s="55"/>
      <c r="M57" s="20"/>
      <c r="N57" s="21">
        <f>21766.3+231.69+16</f>
        <v>22013.989999999998</v>
      </c>
      <c r="O57" s="20"/>
      <c r="P57" s="21"/>
      <c r="Q57" s="54"/>
      <c r="R57" s="53"/>
      <c r="S57" s="22"/>
      <c r="T57" s="16"/>
      <c r="W57" s="12"/>
    </row>
    <row r="58" spans="1:23" x14ac:dyDescent="0.25">
      <c r="A58" s="54"/>
      <c r="B58" s="53"/>
      <c r="C58" s="71"/>
      <c r="D58" s="53"/>
      <c r="E58" s="72"/>
      <c r="F58" s="54"/>
      <c r="G58" s="74"/>
      <c r="H58" s="86"/>
      <c r="I58" s="76"/>
      <c r="J58" s="76"/>
      <c r="K58" s="57"/>
      <c r="L58" s="55"/>
      <c r="M58" s="20"/>
      <c r="N58" s="21">
        <f>44140.41+469.42</f>
        <v>44609.83</v>
      </c>
      <c r="O58" s="20"/>
      <c r="P58" s="21"/>
      <c r="Q58" s="54"/>
      <c r="R58" s="53"/>
      <c r="S58" s="22"/>
      <c r="T58" s="16"/>
    </row>
    <row r="59" spans="1:23" x14ac:dyDescent="0.25">
      <c r="A59" s="54"/>
      <c r="B59" s="53"/>
      <c r="C59" s="71"/>
      <c r="D59" s="53"/>
      <c r="E59" s="72"/>
      <c r="F59" s="54"/>
      <c r="G59" s="74"/>
      <c r="H59" s="86"/>
      <c r="I59" s="76"/>
      <c r="J59" s="76"/>
      <c r="K59" s="57"/>
      <c r="L59" s="55"/>
      <c r="M59" s="20"/>
      <c r="N59" s="21">
        <f>46088.7+490.46+41.48</f>
        <v>46620.639999999999</v>
      </c>
      <c r="O59" s="20"/>
      <c r="P59" s="21"/>
      <c r="Q59" s="54"/>
      <c r="R59" s="53"/>
      <c r="S59" s="22"/>
      <c r="T59" s="16"/>
    </row>
    <row r="60" spans="1:23" x14ac:dyDescent="0.25">
      <c r="A60" s="54"/>
      <c r="B60" s="53"/>
      <c r="C60" s="71"/>
      <c r="D60" s="53"/>
      <c r="E60" s="72"/>
      <c r="F60" s="54"/>
      <c r="G60" s="74"/>
      <c r="H60" s="86"/>
      <c r="I60" s="76"/>
      <c r="J60" s="76"/>
      <c r="K60" s="57"/>
      <c r="L60" s="55"/>
      <c r="M60" s="20"/>
      <c r="N60" s="21">
        <f>47056.19+500.75+41.48</f>
        <v>47598.420000000006</v>
      </c>
      <c r="O60" s="20"/>
      <c r="P60" s="21"/>
      <c r="Q60" s="54"/>
      <c r="R60" s="53"/>
      <c r="S60" s="22"/>
      <c r="T60" s="16"/>
    </row>
    <row r="61" spans="1:23" x14ac:dyDescent="0.25">
      <c r="A61" s="54"/>
      <c r="B61" s="53"/>
      <c r="C61" s="71"/>
      <c r="D61" s="53"/>
      <c r="E61" s="72"/>
      <c r="F61" s="54"/>
      <c r="G61" s="74"/>
      <c r="H61" s="86"/>
      <c r="I61" s="76"/>
      <c r="J61" s="76"/>
      <c r="K61" s="57"/>
      <c r="L61" s="55"/>
      <c r="M61" s="20"/>
      <c r="N61" s="21">
        <f>33463.94+356.2+41.48</f>
        <v>33861.620000000003</v>
      </c>
      <c r="O61" s="20"/>
      <c r="P61" s="21"/>
      <c r="Q61" s="54"/>
      <c r="R61" s="53"/>
      <c r="S61" s="22"/>
      <c r="T61" s="16"/>
    </row>
    <row r="62" spans="1:23" x14ac:dyDescent="0.25">
      <c r="A62" s="54"/>
      <c r="B62" s="53"/>
      <c r="C62" s="71"/>
      <c r="D62" s="53"/>
      <c r="E62" s="72"/>
      <c r="F62" s="54"/>
      <c r="G62" s="74"/>
      <c r="H62" s="86"/>
      <c r="I62" s="76"/>
      <c r="J62" s="76"/>
      <c r="K62" s="57"/>
      <c r="L62" s="55"/>
      <c r="M62" s="20"/>
      <c r="N62" s="21">
        <f>37434.95+398.43+41.48</f>
        <v>37874.86</v>
      </c>
      <c r="O62" s="20"/>
      <c r="P62" s="21"/>
      <c r="Q62" s="54"/>
      <c r="R62" s="53"/>
      <c r="S62" s="22"/>
      <c r="T62" s="16"/>
    </row>
    <row r="63" spans="1:23" x14ac:dyDescent="0.25">
      <c r="A63" s="54"/>
      <c r="B63" s="53"/>
      <c r="C63" s="71"/>
      <c r="D63" s="53"/>
      <c r="E63" s="72"/>
      <c r="F63" s="54"/>
      <c r="G63" s="74"/>
      <c r="H63" s="86"/>
      <c r="I63" s="76"/>
      <c r="J63" s="76"/>
      <c r="K63" s="57"/>
      <c r="L63" s="55"/>
      <c r="M63" s="20"/>
      <c r="N63" s="21">
        <f>27668.42+294.56+41.47</f>
        <v>28004.45</v>
      </c>
      <c r="O63" s="20"/>
      <c r="P63" s="21"/>
      <c r="Q63" s="54"/>
      <c r="R63" s="53"/>
      <c r="S63" s="22"/>
      <c r="T63" s="16"/>
    </row>
    <row r="64" spans="1:23" x14ac:dyDescent="0.25">
      <c r="A64" s="54"/>
      <c r="B64" s="53"/>
      <c r="C64" s="71"/>
      <c r="D64" s="53"/>
      <c r="E64" s="72"/>
      <c r="F64" s="54"/>
      <c r="G64" s="74"/>
      <c r="H64" s="86"/>
      <c r="I64" s="76"/>
      <c r="J64" s="76"/>
      <c r="K64" s="57"/>
      <c r="L64" s="55"/>
      <c r="M64" s="20"/>
      <c r="N64" s="21">
        <f>29986.61+319.21+41.47</f>
        <v>30347.29</v>
      </c>
      <c r="O64" s="20"/>
      <c r="P64" s="21"/>
      <c r="Q64" s="54"/>
      <c r="R64" s="53"/>
      <c r="S64" s="22"/>
      <c r="T64" s="16"/>
    </row>
    <row r="65" spans="1:20" x14ac:dyDescent="0.25">
      <c r="A65" s="54"/>
      <c r="B65" s="53"/>
      <c r="C65" s="71"/>
      <c r="D65" s="53"/>
      <c r="E65" s="72"/>
      <c r="F65" s="54"/>
      <c r="G65" s="74"/>
      <c r="H65" s="86"/>
      <c r="I65" s="76"/>
      <c r="J65" s="76"/>
      <c r="K65" s="57"/>
      <c r="L65" s="55"/>
      <c r="M65" s="20"/>
      <c r="N65" s="21">
        <f>39973.98+425.77+72.8</f>
        <v>40472.550000000003</v>
      </c>
      <c r="O65" s="20"/>
      <c r="P65" s="21"/>
      <c r="Q65" s="54"/>
      <c r="R65" s="53"/>
      <c r="S65" s="22"/>
      <c r="T65" s="16"/>
    </row>
    <row r="66" spans="1:20" x14ac:dyDescent="0.25">
      <c r="A66" s="54"/>
      <c r="B66" s="53"/>
      <c r="C66" s="71"/>
      <c r="D66" s="53"/>
      <c r="E66" s="72"/>
      <c r="F66" s="54"/>
      <c r="G66" s="74"/>
      <c r="H66" s="86"/>
      <c r="I66" s="76"/>
      <c r="J66" s="76"/>
      <c r="K66" s="57"/>
      <c r="L66" s="55"/>
      <c r="M66" s="20"/>
      <c r="N66" s="21">
        <f>47178.31+502.04+41.47</f>
        <v>47721.82</v>
      </c>
      <c r="O66" s="20"/>
      <c r="P66" s="21"/>
      <c r="Q66" s="54"/>
      <c r="R66" s="53"/>
      <c r="S66" s="22"/>
      <c r="T66" s="16"/>
    </row>
    <row r="67" spans="1:20" x14ac:dyDescent="0.25">
      <c r="A67" s="54"/>
      <c r="B67" s="53"/>
      <c r="C67" s="71"/>
      <c r="D67" s="53"/>
      <c r="E67" s="72"/>
      <c r="F67" s="54"/>
      <c r="G67" s="74"/>
      <c r="H67" s="86"/>
      <c r="I67" s="76"/>
      <c r="J67" s="76"/>
      <c r="K67" s="57"/>
      <c r="L67" s="55"/>
      <c r="M67" s="20"/>
      <c r="N67" s="21">
        <f>38953.77+414.59+41.47</f>
        <v>39409.829999999994</v>
      </c>
      <c r="O67" s="20"/>
      <c r="P67" s="21"/>
      <c r="Q67" s="54"/>
      <c r="R67" s="53"/>
      <c r="S67" s="22"/>
      <c r="T67" s="16"/>
    </row>
    <row r="68" spans="1:20" x14ac:dyDescent="0.25">
      <c r="A68" s="54"/>
      <c r="B68" s="53"/>
      <c r="C68" s="71"/>
      <c r="D68" s="53"/>
      <c r="E68" s="72"/>
      <c r="F68" s="54"/>
      <c r="G68" s="74"/>
      <c r="H68" s="86"/>
      <c r="I68" s="76"/>
      <c r="J68" s="76"/>
      <c r="K68" s="57"/>
      <c r="L68" s="55"/>
      <c r="M68" s="20"/>
      <c r="N68" s="21">
        <f>24953.1+265.68+41.48</f>
        <v>25260.26</v>
      </c>
      <c r="O68" s="20"/>
      <c r="P68" s="21"/>
      <c r="Q68" s="54"/>
      <c r="R68" s="53"/>
      <c r="S68" s="22"/>
      <c r="T68" s="16"/>
    </row>
    <row r="69" spans="1:20" x14ac:dyDescent="0.25">
      <c r="A69" s="54"/>
      <c r="B69" s="53"/>
      <c r="C69" s="71"/>
      <c r="D69" s="53"/>
      <c r="E69" s="72"/>
      <c r="F69" s="54"/>
      <c r="G69" s="74"/>
      <c r="H69" s="86"/>
      <c r="I69" s="76"/>
      <c r="J69" s="76"/>
      <c r="K69" s="57"/>
      <c r="L69" s="55"/>
      <c r="M69" s="20"/>
      <c r="N69" s="21">
        <f>49313.89+524.75+41.48</f>
        <v>49880.12</v>
      </c>
      <c r="O69" s="20"/>
      <c r="P69" s="21"/>
      <c r="Q69" s="54"/>
      <c r="R69" s="53"/>
      <c r="S69" s="22"/>
      <c r="T69" s="16"/>
    </row>
    <row r="70" spans="1:20" x14ac:dyDescent="0.25">
      <c r="A70" s="54"/>
      <c r="B70" s="53"/>
      <c r="C70" s="71"/>
      <c r="D70" s="53"/>
      <c r="E70" s="72"/>
      <c r="F70" s="54"/>
      <c r="G70" s="74"/>
      <c r="H70" s="86"/>
      <c r="I70" s="76"/>
      <c r="J70" s="76"/>
      <c r="K70" s="57"/>
      <c r="L70" s="55"/>
      <c r="M70" s="20"/>
      <c r="N70" s="21">
        <f>57560.28+612.46+41.48</f>
        <v>58214.22</v>
      </c>
      <c r="O70" s="20"/>
      <c r="P70" s="21"/>
      <c r="Q70" s="54"/>
      <c r="R70" s="53"/>
      <c r="S70" s="22"/>
      <c r="T70" s="16"/>
    </row>
    <row r="71" spans="1:20" x14ac:dyDescent="0.25">
      <c r="A71" s="54"/>
      <c r="B71" s="53"/>
      <c r="C71" s="71"/>
      <c r="D71" s="53"/>
      <c r="E71" s="72"/>
      <c r="F71" s="54"/>
      <c r="G71" s="74"/>
      <c r="H71" s="86"/>
      <c r="I71" s="76"/>
      <c r="J71" s="76"/>
      <c r="K71" s="57"/>
      <c r="L71" s="55"/>
      <c r="M71" s="20"/>
      <c r="N71" s="21">
        <f>38030.65+404.44</f>
        <v>38435.090000000004</v>
      </c>
      <c r="O71" s="20"/>
      <c r="P71" s="21"/>
      <c r="Q71" s="54"/>
      <c r="R71" s="53"/>
      <c r="S71" s="22"/>
      <c r="T71" s="16"/>
    </row>
    <row r="72" spans="1:20" x14ac:dyDescent="0.25">
      <c r="A72" s="54"/>
      <c r="B72" s="53"/>
      <c r="C72" s="71"/>
      <c r="D72" s="53"/>
      <c r="E72" s="72"/>
      <c r="F72" s="54"/>
      <c r="G72" s="74"/>
      <c r="H72" s="86"/>
      <c r="I72" s="76"/>
      <c r="J72" s="76"/>
      <c r="K72" s="57"/>
      <c r="L72" s="55"/>
      <c r="M72" s="20"/>
      <c r="N72" s="21">
        <f>39227.27+417.85+41.47</f>
        <v>39686.589999999997</v>
      </c>
      <c r="O72" s="20"/>
      <c r="P72" s="21"/>
      <c r="Q72" s="54"/>
      <c r="R72" s="53"/>
      <c r="S72" s="22"/>
      <c r="T72" s="16"/>
    </row>
    <row r="73" spans="1:20" x14ac:dyDescent="0.25">
      <c r="A73" s="36"/>
      <c r="B73" s="42"/>
      <c r="C73" s="44"/>
      <c r="D73" s="42"/>
      <c r="E73" s="38"/>
      <c r="F73" s="36"/>
      <c r="G73" s="48"/>
      <c r="H73" s="46"/>
      <c r="I73" s="40"/>
      <c r="J73" s="40"/>
      <c r="K73" s="58"/>
      <c r="L73" s="52"/>
      <c r="M73" s="20"/>
      <c r="N73" s="21">
        <f>39019.68+415.28+41.47</f>
        <v>39476.43</v>
      </c>
      <c r="O73" s="20"/>
      <c r="P73" s="21"/>
      <c r="Q73" s="36"/>
      <c r="R73" s="42"/>
      <c r="S73" s="22"/>
      <c r="T73" s="16"/>
    </row>
    <row r="74" spans="1:20" ht="51" x14ac:dyDescent="0.25">
      <c r="A74" s="13">
        <v>32</v>
      </c>
      <c r="B74" s="14" t="s">
        <v>65</v>
      </c>
      <c r="C74" s="15" t="s">
        <v>64</v>
      </c>
      <c r="D74" s="14" t="s">
        <v>66</v>
      </c>
      <c r="E74" s="16" t="s">
        <v>562</v>
      </c>
      <c r="F74" s="13" t="s">
        <v>39</v>
      </c>
      <c r="G74" s="17"/>
      <c r="H74" s="18">
        <v>26437</v>
      </c>
      <c r="I74" s="19" t="s">
        <v>39</v>
      </c>
      <c r="J74" s="19" t="s">
        <v>967</v>
      </c>
      <c r="K74" s="20"/>
      <c r="L74" s="21">
        <f>N74+P74</f>
        <v>11643.369999999999</v>
      </c>
      <c r="M74" s="20"/>
      <c r="N74" s="21">
        <f>11389.99+253.38</f>
        <v>11643.369999999999</v>
      </c>
      <c r="O74" s="20"/>
      <c r="P74" s="21"/>
      <c r="Q74" s="13"/>
      <c r="R74" s="14" t="s">
        <v>993</v>
      </c>
      <c r="S74" s="22"/>
      <c r="T74" s="16" t="s">
        <v>67</v>
      </c>
    </row>
    <row r="75" spans="1:20" ht="51" x14ac:dyDescent="0.25">
      <c r="A75" s="13">
        <v>33</v>
      </c>
      <c r="B75" s="14" t="s">
        <v>296</v>
      </c>
      <c r="C75" s="15" t="s">
        <v>294</v>
      </c>
      <c r="D75" s="14" t="s">
        <v>295</v>
      </c>
      <c r="E75" s="16"/>
      <c r="F75" s="13" t="s">
        <v>39</v>
      </c>
      <c r="G75" s="17"/>
      <c r="H75" s="18">
        <v>11368.37</v>
      </c>
      <c r="I75" s="19"/>
      <c r="J75" s="19"/>
      <c r="K75" s="20"/>
      <c r="L75" s="21"/>
      <c r="M75" s="20"/>
      <c r="N75" s="21"/>
      <c r="O75" s="20"/>
      <c r="P75" s="21"/>
      <c r="Q75" s="13"/>
      <c r="R75" s="14"/>
      <c r="S75" s="22"/>
      <c r="T75" s="16" t="s">
        <v>297</v>
      </c>
    </row>
    <row r="76" spans="1:20" ht="20.399999999999999" x14ac:dyDescent="0.25">
      <c r="A76" s="13">
        <v>34</v>
      </c>
      <c r="B76" s="14" t="s">
        <v>685</v>
      </c>
      <c r="C76" s="15" t="s">
        <v>686</v>
      </c>
      <c r="D76" s="14" t="s">
        <v>687</v>
      </c>
      <c r="E76" s="16"/>
      <c r="F76" s="13" t="s">
        <v>39</v>
      </c>
      <c r="G76" s="17"/>
      <c r="H76" s="18">
        <v>4.05</v>
      </c>
      <c r="I76" s="19"/>
      <c r="J76" s="19"/>
      <c r="K76" s="20"/>
      <c r="L76" s="21"/>
      <c r="M76" s="20"/>
      <c r="N76" s="21"/>
      <c r="O76" s="20"/>
      <c r="P76" s="21"/>
      <c r="Q76" s="13"/>
      <c r="R76" s="14"/>
      <c r="S76" s="22"/>
      <c r="T76" s="16"/>
    </row>
    <row r="77" spans="1:20" ht="20.399999999999999" x14ac:dyDescent="0.25">
      <c r="A77" s="13">
        <v>35</v>
      </c>
      <c r="B77" s="14" t="s">
        <v>547</v>
      </c>
      <c r="C77" s="15" t="s">
        <v>545</v>
      </c>
      <c r="D77" s="14" t="s">
        <v>546</v>
      </c>
      <c r="E77" s="16"/>
      <c r="F77" s="13" t="s">
        <v>39</v>
      </c>
      <c r="G77" s="17"/>
      <c r="H77" s="18">
        <v>1322.95</v>
      </c>
      <c r="I77" s="19"/>
      <c r="J77" s="19"/>
      <c r="K77" s="20"/>
      <c r="L77" s="21"/>
      <c r="M77" s="20"/>
      <c r="N77" s="21"/>
      <c r="O77" s="20"/>
      <c r="P77" s="21"/>
      <c r="Q77" s="13"/>
      <c r="R77" s="14"/>
      <c r="S77" s="22"/>
      <c r="T77" s="16"/>
    </row>
    <row r="78" spans="1:20" ht="40.799999999999997" x14ac:dyDescent="0.25">
      <c r="A78" s="13">
        <v>36</v>
      </c>
      <c r="B78" s="14" t="s">
        <v>37</v>
      </c>
      <c r="C78" s="15" t="s">
        <v>32</v>
      </c>
      <c r="D78" s="14" t="s">
        <v>38</v>
      </c>
      <c r="E78" s="16"/>
      <c r="F78" s="13" t="s">
        <v>39</v>
      </c>
      <c r="G78" s="17"/>
      <c r="H78" s="32">
        <v>4.18</v>
      </c>
      <c r="I78" s="19"/>
      <c r="J78" s="19"/>
      <c r="K78" s="20"/>
      <c r="L78" s="21"/>
      <c r="M78" s="20"/>
      <c r="N78" s="21"/>
      <c r="O78" s="20"/>
      <c r="P78" s="21"/>
      <c r="Q78" s="13"/>
      <c r="R78" s="14"/>
      <c r="S78" s="22"/>
      <c r="T78" s="16" t="s">
        <v>820</v>
      </c>
    </row>
    <row r="79" spans="1:20" ht="204" x14ac:dyDescent="0.25">
      <c r="A79" s="13">
        <v>37</v>
      </c>
      <c r="B79" s="14" t="s">
        <v>703</v>
      </c>
      <c r="C79" s="15" t="s">
        <v>704</v>
      </c>
      <c r="D79" s="14" t="s">
        <v>705</v>
      </c>
      <c r="E79" s="16" t="s">
        <v>562</v>
      </c>
      <c r="F79" s="13" t="s">
        <v>39</v>
      </c>
      <c r="G79" s="17"/>
      <c r="H79" s="18">
        <v>4657.95</v>
      </c>
      <c r="I79" s="19" t="s">
        <v>39</v>
      </c>
      <c r="J79" s="19" t="s">
        <v>823</v>
      </c>
      <c r="K79" s="20"/>
      <c r="L79" s="21">
        <f>N79+P79</f>
        <v>4657.8999999999996</v>
      </c>
      <c r="M79" s="20"/>
      <c r="N79" s="21">
        <f>4657.9</f>
        <v>4657.8999999999996</v>
      </c>
      <c r="O79" s="20"/>
      <c r="P79" s="21"/>
      <c r="Q79" s="13"/>
      <c r="R79" s="14"/>
      <c r="S79" s="22"/>
      <c r="T79" s="16" t="s">
        <v>828</v>
      </c>
    </row>
    <row r="80" spans="1:20" ht="40.799999999999997" x14ac:dyDescent="0.25">
      <c r="A80" s="13">
        <v>38</v>
      </c>
      <c r="B80" s="14" t="s">
        <v>643</v>
      </c>
      <c r="C80" s="15" t="s">
        <v>644</v>
      </c>
      <c r="D80" s="14" t="s">
        <v>645</v>
      </c>
      <c r="E80" s="16"/>
      <c r="F80" s="13" t="s">
        <v>39</v>
      </c>
      <c r="G80" s="17"/>
      <c r="H80" s="32">
        <v>52.73</v>
      </c>
      <c r="I80" s="19"/>
      <c r="J80" s="19"/>
      <c r="K80" s="20"/>
      <c r="L80" s="21"/>
      <c r="M80" s="20"/>
      <c r="N80" s="21"/>
      <c r="O80" s="20"/>
      <c r="P80" s="21"/>
      <c r="Q80" s="13"/>
      <c r="R80" s="14"/>
      <c r="S80" s="22"/>
      <c r="T80" s="16" t="s">
        <v>808</v>
      </c>
    </row>
    <row r="81" spans="1:20" ht="20.399999999999999" x14ac:dyDescent="0.25">
      <c r="A81" s="13">
        <v>39</v>
      </c>
      <c r="B81" s="14" t="s">
        <v>72</v>
      </c>
      <c r="C81" s="15" t="s">
        <v>71</v>
      </c>
      <c r="D81" s="14" t="s">
        <v>73</v>
      </c>
      <c r="E81" s="16" t="s">
        <v>562</v>
      </c>
      <c r="F81" s="13" t="s">
        <v>39</v>
      </c>
      <c r="G81" s="17"/>
      <c r="H81" s="18">
        <v>560.30999999999995</v>
      </c>
      <c r="I81" s="19" t="s">
        <v>39</v>
      </c>
      <c r="J81" s="19" t="s">
        <v>967</v>
      </c>
      <c r="K81" s="20"/>
      <c r="L81" s="21">
        <f>N81+P81</f>
        <v>567.16999999999996</v>
      </c>
      <c r="M81" s="20"/>
      <c r="N81" s="21">
        <f>560.31+6.86</f>
        <v>567.16999999999996</v>
      </c>
      <c r="O81" s="20"/>
      <c r="P81" s="21"/>
      <c r="Q81" s="13"/>
      <c r="R81" s="14" t="s">
        <v>1014</v>
      </c>
      <c r="S81" s="22"/>
      <c r="T81" s="16"/>
    </row>
    <row r="82" spans="1:20" ht="40.799999999999997" x14ac:dyDescent="0.25">
      <c r="A82" s="13">
        <v>40</v>
      </c>
      <c r="B82" s="14" t="s">
        <v>75</v>
      </c>
      <c r="C82" s="15" t="s">
        <v>74</v>
      </c>
      <c r="D82" s="14" t="s">
        <v>76</v>
      </c>
      <c r="E82" s="16"/>
      <c r="F82" s="13" t="s">
        <v>39</v>
      </c>
      <c r="G82" s="17"/>
      <c r="H82" s="18">
        <v>478.5</v>
      </c>
      <c r="I82" s="19"/>
      <c r="J82" s="19"/>
      <c r="K82" s="20"/>
      <c r="L82" s="21"/>
      <c r="M82" s="20"/>
      <c r="N82" s="21"/>
      <c r="O82" s="20"/>
      <c r="P82" s="21"/>
      <c r="Q82" s="13"/>
      <c r="R82" s="14"/>
      <c r="S82" s="22"/>
      <c r="T82" s="16"/>
    </row>
    <row r="83" spans="1:20" ht="61.2" x14ac:dyDescent="0.25">
      <c r="A83" s="13">
        <v>41</v>
      </c>
      <c r="B83" s="14" t="s">
        <v>390</v>
      </c>
      <c r="C83" s="15" t="s">
        <v>388</v>
      </c>
      <c r="D83" s="14" t="s">
        <v>389</v>
      </c>
      <c r="E83" s="16"/>
      <c r="F83" s="13" t="s">
        <v>39</v>
      </c>
      <c r="G83" s="17"/>
      <c r="H83" s="18">
        <v>1897.91</v>
      </c>
      <c r="I83" s="19"/>
      <c r="J83" s="19"/>
      <c r="K83" s="20"/>
      <c r="L83" s="21"/>
      <c r="M83" s="20"/>
      <c r="N83" s="21"/>
      <c r="O83" s="20"/>
      <c r="P83" s="21"/>
      <c r="Q83" s="13"/>
      <c r="R83" s="14"/>
      <c r="S83" s="22"/>
      <c r="T83" s="16" t="s">
        <v>391</v>
      </c>
    </row>
    <row r="84" spans="1:20" ht="20.399999999999999" x14ac:dyDescent="0.25">
      <c r="A84" s="13">
        <v>42</v>
      </c>
      <c r="B84" s="14" t="s">
        <v>683</v>
      </c>
      <c r="C84" s="15"/>
      <c r="D84" s="14" t="s">
        <v>684</v>
      </c>
      <c r="E84" s="16"/>
      <c r="F84" s="13" t="s">
        <v>39</v>
      </c>
      <c r="G84" s="17"/>
      <c r="H84" s="18">
        <v>29.22</v>
      </c>
      <c r="I84" s="19"/>
      <c r="J84" s="19"/>
      <c r="K84" s="20"/>
      <c r="L84" s="21"/>
      <c r="M84" s="20"/>
      <c r="N84" s="21"/>
      <c r="O84" s="20"/>
      <c r="P84" s="21"/>
      <c r="Q84" s="13"/>
      <c r="R84" s="14"/>
      <c r="S84" s="22"/>
      <c r="T84" s="16"/>
    </row>
    <row r="85" spans="1:20" ht="61.2" x14ac:dyDescent="0.25">
      <c r="A85" s="13">
        <v>43</v>
      </c>
      <c r="B85" s="14" t="s">
        <v>279</v>
      </c>
      <c r="C85" s="15" t="s">
        <v>277</v>
      </c>
      <c r="D85" s="14" t="s">
        <v>278</v>
      </c>
      <c r="E85" s="16"/>
      <c r="F85" s="13" t="s">
        <v>39</v>
      </c>
      <c r="G85" s="17"/>
      <c r="H85" s="18">
        <v>2762.52</v>
      </c>
      <c r="I85" s="19"/>
      <c r="J85" s="19"/>
      <c r="K85" s="20"/>
      <c r="L85" s="21"/>
      <c r="M85" s="20"/>
      <c r="N85" s="21"/>
      <c r="O85" s="20"/>
      <c r="P85" s="21"/>
      <c r="Q85" s="13"/>
      <c r="R85" s="14"/>
      <c r="S85" s="22"/>
      <c r="T85" s="16" t="s">
        <v>280</v>
      </c>
    </row>
    <row r="86" spans="1:20" ht="95.25" customHeight="1" x14ac:dyDescent="0.25">
      <c r="A86" s="13">
        <v>44</v>
      </c>
      <c r="B86" s="14" t="s">
        <v>442</v>
      </c>
      <c r="C86" s="15" t="s">
        <v>440</v>
      </c>
      <c r="D86" s="14" t="s">
        <v>441</v>
      </c>
      <c r="E86" s="16"/>
      <c r="F86" s="13" t="s">
        <v>39</v>
      </c>
      <c r="G86" s="17"/>
      <c r="H86" s="18">
        <v>1576.08</v>
      </c>
      <c r="I86" s="19"/>
      <c r="J86" s="19"/>
      <c r="K86" s="20"/>
      <c r="L86" s="21"/>
      <c r="M86" s="20"/>
      <c r="N86" s="21"/>
      <c r="O86" s="20"/>
      <c r="P86" s="21"/>
      <c r="Q86" s="13"/>
      <c r="R86" s="14"/>
      <c r="S86" s="22"/>
      <c r="T86" s="16" t="s">
        <v>443</v>
      </c>
    </row>
    <row r="87" spans="1:20" ht="20.399999999999999" x14ac:dyDescent="0.25">
      <c r="A87" s="13">
        <v>45</v>
      </c>
      <c r="B87" s="14" t="s">
        <v>652</v>
      </c>
      <c r="C87" s="15"/>
      <c r="D87" s="14" t="s">
        <v>653</v>
      </c>
      <c r="E87" s="16"/>
      <c r="F87" s="13" t="s">
        <v>39</v>
      </c>
      <c r="G87" s="17"/>
      <c r="H87" s="18">
        <v>440</v>
      </c>
      <c r="I87" s="19"/>
      <c r="J87" s="19"/>
      <c r="K87" s="20"/>
      <c r="L87" s="21"/>
      <c r="M87" s="20"/>
      <c r="N87" s="21"/>
      <c r="O87" s="20"/>
      <c r="P87" s="21"/>
      <c r="Q87" s="13"/>
      <c r="R87" s="14"/>
      <c r="S87" s="22"/>
      <c r="T87" s="16"/>
    </row>
    <row r="88" spans="1:20" ht="20.399999999999999" x14ac:dyDescent="0.25">
      <c r="A88" s="13">
        <v>46</v>
      </c>
      <c r="B88" s="14" t="s">
        <v>306</v>
      </c>
      <c r="C88" s="15" t="s">
        <v>305</v>
      </c>
      <c r="D88" s="14" t="s">
        <v>307</v>
      </c>
      <c r="E88" s="16"/>
      <c r="F88" s="13" t="s">
        <v>39</v>
      </c>
      <c r="G88" s="17"/>
      <c r="H88" s="18">
        <v>97.07</v>
      </c>
      <c r="I88" s="19"/>
      <c r="J88" s="19"/>
      <c r="K88" s="20"/>
      <c r="L88" s="21"/>
      <c r="M88" s="20"/>
      <c r="N88" s="21"/>
      <c r="O88" s="20"/>
      <c r="P88" s="21"/>
      <c r="Q88" s="13"/>
      <c r="R88" s="14"/>
      <c r="S88" s="22"/>
      <c r="T88" s="16"/>
    </row>
    <row r="89" spans="1:20" ht="51" x14ac:dyDescent="0.25">
      <c r="A89" s="13">
        <v>47</v>
      </c>
      <c r="B89" s="14" t="s">
        <v>456</v>
      </c>
      <c r="C89" s="15" t="s">
        <v>454</v>
      </c>
      <c r="D89" s="14" t="s">
        <v>455</v>
      </c>
      <c r="E89" s="16"/>
      <c r="F89" s="13" t="s">
        <v>39</v>
      </c>
      <c r="G89" s="17"/>
      <c r="H89" s="18">
        <v>296.08999999999997</v>
      </c>
      <c r="I89" s="19"/>
      <c r="J89" s="19"/>
      <c r="K89" s="20"/>
      <c r="L89" s="21"/>
      <c r="M89" s="20"/>
      <c r="N89" s="21"/>
      <c r="O89" s="20"/>
      <c r="P89" s="21"/>
      <c r="Q89" s="13"/>
      <c r="R89" s="14"/>
      <c r="S89" s="22"/>
      <c r="T89" s="16" t="s">
        <v>457</v>
      </c>
    </row>
    <row r="90" spans="1:20" ht="20.399999999999999" x14ac:dyDescent="0.25">
      <c r="A90" s="13">
        <v>48</v>
      </c>
      <c r="B90" s="14" t="s">
        <v>384</v>
      </c>
      <c r="C90" s="15" t="s">
        <v>382</v>
      </c>
      <c r="D90" s="14" t="s">
        <v>383</v>
      </c>
      <c r="E90" s="16"/>
      <c r="F90" s="13" t="s">
        <v>39</v>
      </c>
      <c r="G90" s="17"/>
      <c r="H90" s="18">
        <v>1621.96</v>
      </c>
      <c r="I90" s="19"/>
      <c r="J90" s="19"/>
      <c r="K90" s="20"/>
      <c r="L90" s="21"/>
      <c r="M90" s="20"/>
      <c r="N90" s="21"/>
      <c r="O90" s="20"/>
      <c r="P90" s="21"/>
      <c r="Q90" s="13"/>
      <c r="R90" s="14"/>
      <c r="S90" s="22"/>
      <c r="T90" s="16"/>
    </row>
    <row r="91" spans="1:20" ht="40.799999999999997" x14ac:dyDescent="0.25">
      <c r="A91" s="13">
        <v>49</v>
      </c>
      <c r="B91" s="14" t="s">
        <v>473</v>
      </c>
      <c r="C91" s="15" t="s">
        <v>472</v>
      </c>
      <c r="D91" s="14" t="s">
        <v>474</v>
      </c>
      <c r="E91" s="16" t="s">
        <v>562</v>
      </c>
      <c r="F91" s="13" t="s">
        <v>39</v>
      </c>
      <c r="G91" s="17"/>
      <c r="H91" s="18">
        <v>12041.56</v>
      </c>
      <c r="I91" s="19" t="s">
        <v>39</v>
      </c>
      <c r="J91" s="19" t="s">
        <v>861</v>
      </c>
      <c r="K91" s="20"/>
      <c r="L91" s="21">
        <f>N91+P91</f>
        <v>13007.16</v>
      </c>
      <c r="M91" s="20"/>
      <c r="N91" s="21">
        <f>12041.56+965.6</f>
        <v>13007.16</v>
      </c>
      <c r="O91" s="20"/>
      <c r="P91" s="21"/>
      <c r="Q91" s="13"/>
      <c r="R91" s="14"/>
      <c r="S91" s="22"/>
      <c r="T91" s="16" t="s">
        <v>565</v>
      </c>
    </row>
    <row r="92" spans="1:20" ht="112.2" x14ac:dyDescent="0.25">
      <c r="A92" s="13">
        <v>50</v>
      </c>
      <c r="B92" s="14" t="s">
        <v>78</v>
      </c>
      <c r="C92" s="15" t="s">
        <v>77</v>
      </c>
      <c r="D92" s="14" t="s">
        <v>79</v>
      </c>
      <c r="E92" s="16" t="s">
        <v>864</v>
      </c>
      <c r="F92" s="13" t="s">
        <v>39</v>
      </c>
      <c r="G92" s="17"/>
      <c r="H92" s="18">
        <f>2952.29+2204.89+10746.33</f>
        <v>15903.51</v>
      </c>
      <c r="I92" s="19" t="s">
        <v>39</v>
      </c>
      <c r="J92" s="19" t="s">
        <v>938</v>
      </c>
      <c r="K92" s="20"/>
      <c r="L92" s="21"/>
      <c r="M92" s="20"/>
      <c r="N92" s="21"/>
      <c r="O92" s="20"/>
      <c r="P92" s="21"/>
      <c r="Q92" s="13"/>
      <c r="R92" s="14" t="s">
        <v>992</v>
      </c>
      <c r="S92" s="22" t="s">
        <v>1030</v>
      </c>
      <c r="T92" s="16"/>
    </row>
    <row r="93" spans="1:20" ht="193.2" x14ac:dyDescent="0.25">
      <c r="A93" s="35">
        <v>51</v>
      </c>
      <c r="B93" s="41" t="s">
        <v>216</v>
      </c>
      <c r="C93" s="43" t="s">
        <v>215</v>
      </c>
      <c r="D93" s="41" t="s">
        <v>217</v>
      </c>
      <c r="E93" s="16" t="s">
        <v>562</v>
      </c>
      <c r="F93" s="35" t="s">
        <v>39</v>
      </c>
      <c r="G93" s="47"/>
      <c r="H93" s="45">
        <f>342.44+88999.97+300000+400000+496874+164257.33+642600.01</f>
        <v>2093073.7500000002</v>
      </c>
      <c r="I93" s="39" t="s">
        <v>39</v>
      </c>
      <c r="J93" s="39" t="s">
        <v>919</v>
      </c>
      <c r="K93" s="20"/>
      <c r="L93" s="21">
        <f>N93+P93</f>
        <v>2669664.4099999997</v>
      </c>
      <c r="M93" s="20"/>
      <c r="N93" s="21">
        <f>1030.39+150877.21+38055.01+3216.71</f>
        <v>193179.32</v>
      </c>
      <c r="O93" s="20"/>
      <c r="P93" s="21">
        <v>2476485.09</v>
      </c>
      <c r="Q93" s="13" t="s">
        <v>1001</v>
      </c>
      <c r="R93" s="28" t="s">
        <v>1002</v>
      </c>
      <c r="S93" s="22"/>
      <c r="T93" s="16"/>
    </row>
    <row r="94" spans="1:20" ht="409.2" customHeight="1" x14ac:dyDescent="0.25">
      <c r="A94" s="36"/>
      <c r="B94" s="42"/>
      <c r="C94" s="44"/>
      <c r="D94" s="42"/>
      <c r="E94" s="16" t="s">
        <v>959</v>
      </c>
      <c r="F94" s="36"/>
      <c r="G94" s="48"/>
      <c r="H94" s="46"/>
      <c r="I94" s="40"/>
      <c r="J94" s="40"/>
      <c r="K94" s="20"/>
      <c r="L94" s="21"/>
      <c r="M94" s="20"/>
      <c r="N94" s="21">
        <v>2340671.13</v>
      </c>
      <c r="O94" s="20"/>
      <c r="P94" s="21"/>
      <c r="Q94" s="13"/>
      <c r="R94" s="28" t="s">
        <v>1003</v>
      </c>
      <c r="S94" s="33" t="s">
        <v>1004</v>
      </c>
      <c r="T94" s="16"/>
    </row>
    <row r="95" spans="1:20" ht="20.399999999999999" x14ac:dyDescent="0.25">
      <c r="A95" s="13">
        <v>52</v>
      </c>
      <c r="B95" s="14" t="s">
        <v>508</v>
      </c>
      <c r="C95" s="15" t="s">
        <v>506</v>
      </c>
      <c r="D95" s="14" t="s">
        <v>507</v>
      </c>
      <c r="E95" s="16"/>
      <c r="F95" s="13" t="s">
        <v>39</v>
      </c>
      <c r="G95" s="17"/>
      <c r="H95" s="18">
        <v>2317.1</v>
      </c>
      <c r="I95" s="19"/>
      <c r="J95" s="19"/>
      <c r="K95" s="20"/>
      <c r="L95" s="21"/>
      <c r="M95" s="20"/>
      <c r="N95" s="21"/>
      <c r="O95" s="20"/>
      <c r="P95" s="21"/>
      <c r="Q95" s="13"/>
      <c r="R95" s="14"/>
      <c r="S95" s="22"/>
      <c r="T95" s="16"/>
    </row>
    <row r="96" spans="1:20" ht="22.5" customHeight="1" x14ac:dyDescent="0.25">
      <c r="A96" s="35">
        <v>53</v>
      </c>
      <c r="B96" s="41" t="s">
        <v>688</v>
      </c>
      <c r="C96" s="43" t="s">
        <v>689</v>
      </c>
      <c r="D96" s="41" t="s">
        <v>862</v>
      </c>
      <c r="E96" s="37" t="s">
        <v>562</v>
      </c>
      <c r="F96" s="35" t="s">
        <v>39</v>
      </c>
      <c r="G96" s="47"/>
      <c r="H96" s="69">
        <v>22633.119999999999</v>
      </c>
      <c r="I96" s="39" t="s">
        <v>39</v>
      </c>
      <c r="J96" s="77" t="s">
        <v>861</v>
      </c>
      <c r="K96" s="20"/>
      <c r="L96" s="21">
        <f t="shared" ref="L96:L107" si="0">N96+P96</f>
        <v>8455.94</v>
      </c>
      <c r="M96" s="20"/>
      <c r="N96" s="21">
        <v>4227.97</v>
      </c>
      <c r="O96" s="20"/>
      <c r="P96" s="21">
        <v>4227.97</v>
      </c>
      <c r="Q96" s="13"/>
      <c r="R96" s="14" t="s">
        <v>863</v>
      </c>
      <c r="S96" s="22"/>
      <c r="T96" s="37" t="s">
        <v>973</v>
      </c>
    </row>
    <row r="97" spans="1:20" x14ac:dyDescent="0.25">
      <c r="A97" s="54"/>
      <c r="B97" s="53"/>
      <c r="C97" s="71"/>
      <c r="D97" s="53"/>
      <c r="E97" s="72"/>
      <c r="F97" s="54"/>
      <c r="G97" s="74"/>
      <c r="H97" s="75"/>
      <c r="I97" s="76"/>
      <c r="J97" s="78"/>
      <c r="K97" s="20"/>
      <c r="L97" s="21">
        <f t="shared" si="0"/>
        <v>1022.84</v>
      </c>
      <c r="M97" s="20"/>
      <c r="N97" s="21">
        <v>511.42</v>
      </c>
      <c r="O97" s="20"/>
      <c r="P97" s="21">
        <v>511.42</v>
      </c>
      <c r="Q97" s="13"/>
      <c r="R97" s="14" t="s">
        <v>863</v>
      </c>
      <c r="S97" s="22"/>
      <c r="T97" s="72"/>
    </row>
    <row r="98" spans="1:20" x14ac:dyDescent="0.25">
      <c r="A98" s="54"/>
      <c r="B98" s="53"/>
      <c r="C98" s="71"/>
      <c r="D98" s="53"/>
      <c r="E98" s="72"/>
      <c r="F98" s="54"/>
      <c r="G98" s="74"/>
      <c r="H98" s="75"/>
      <c r="I98" s="76"/>
      <c r="J98" s="78"/>
      <c r="K98" s="20"/>
      <c r="L98" s="21">
        <f t="shared" si="0"/>
        <v>1007</v>
      </c>
      <c r="M98" s="20"/>
      <c r="N98" s="21">
        <v>503.5</v>
      </c>
      <c r="O98" s="20"/>
      <c r="P98" s="21">
        <v>503.5</v>
      </c>
      <c r="Q98" s="13"/>
      <c r="R98" s="14" t="s">
        <v>863</v>
      </c>
      <c r="S98" s="22"/>
      <c r="T98" s="72"/>
    </row>
    <row r="99" spans="1:20" x14ac:dyDescent="0.25">
      <c r="A99" s="54"/>
      <c r="B99" s="53"/>
      <c r="C99" s="71"/>
      <c r="D99" s="53"/>
      <c r="E99" s="72"/>
      <c r="F99" s="54"/>
      <c r="G99" s="74"/>
      <c r="H99" s="75"/>
      <c r="I99" s="76"/>
      <c r="J99" s="78"/>
      <c r="K99" s="20"/>
      <c r="L99" s="21">
        <f t="shared" si="0"/>
        <v>6130.82</v>
      </c>
      <c r="M99" s="20"/>
      <c r="N99" s="21">
        <v>3065.41</v>
      </c>
      <c r="O99" s="20"/>
      <c r="P99" s="21">
        <v>3065.41</v>
      </c>
      <c r="Q99" s="13"/>
      <c r="R99" s="14" t="s">
        <v>863</v>
      </c>
      <c r="S99" s="22"/>
      <c r="T99" s="72"/>
    </row>
    <row r="100" spans="1:20" x14ac:dyDescent="0.25">
      <c r="A100" s="54"/>
      <c r="B100" s="53"/>
      <c r="C100" s="71"/>
      <c r="D100" s="53"/>
      <c r="E100" s="72"/>
      <c r="F100" s="54"/>
      <c r="G100" s="74"/>
      <c r="H100" s="75"/>
      <c r="I100" s="76"/>
      <c r="J100" s="78"/>
      <c r="K100" s="20"/>
      <c r="L100" s="21">
        <f t="shared" si="0"/>
        <v>7786</v>
      </c>
      <c r="M100" s="20"/>
      <c r="N100" s="21">
        <v>3893</v>
      </c>
      <c r="O100" s="20"/>
      <c r="P100" s="21">
        <v>3893</v>
      </c>
      <c r="Q100" s="13"/>
      <c r="R100" s="14" t="s">
        <v>863</v>
      </c>
      <c r="S100" s="22"/>
      <c r="T100" s="72"/>
    </row>
    <row r="101" spans="1:20" x14ac:dyDescent="0.25">
      <c r="A101" s="54"/>
      <c r="B101" s="53"/>
      <c r="C101" s="71"/>
      <c r="D101" s="53"/>
      <c r="E101" s="72"/>
      <c r="F101" s="54"/>
      <c r="G101" s="74"/>
      <c r="H101" s="75"/>
      <c r="I101" s="76"/>
      <c r="J101" s="78"/>
      <c r="K101" s="20"/>
      <c r="L101" s="21">
        <f t="shared" si="0"/>
        <v>6104.5</v>
      </c>
      <c r="M101" s="20"/>
      <c r="N101" s="21">
        <v>3052.25</v>
      </c>
      <c r="O101" s="20"/>
      <c r="P101" s="21">
        <v>3052.25</v>
      </c>
      <c r="Q101" s="13"/>
      <c r="R101" s="14" t="s">
        <v>863</v>
      </c>
      <c r="S101" s="22"/>
      <c r="T101" s="72"/>
    </row>
    <row r="102" spans="1:20" x14ac:dyDescent="0.25">
      <c r="A102" s="54"/>
      <c r="B102" s="53"/>
      <c r="C102" s="71"/>
      <c r="D102" s="53"/>
      <c r="E102" s="72"/>
      <c r="F102" s="54"/>
      <c r="G102" s="74"/>
      <c r="H102" s="75"/>
      <c r="I102" s="76"/>
      <c r="J102" s="78"/>
      <c r="K102" s="20"/>
      <c r="L102" s="21">
        <f t="shared" si="0"/>
        <v>2125.6</v>
      </c>
      <c r="M102" s="20"/>
      <c r="N102" s="21">
        <v>1062.8</v>
      </c>
      <c r="O102" s="20"/>
      <c r="P102" s="21">
        <v>1062.8</v>
      </c>
      <c r="Q102" s="13"/>
      <c r="R102" s="14" t="s">
        <v>863</v>
      </c>
      <c r="S102" s="22"/>
      <c r="T102" s="72"/>
    </row>
    <row r="103" spans="1:20" x14ac:dyDescent="0.25">
      <c r="A103" s="54"/>
      <c r="B103" s="53"/>
      <c r="C103" s="71"/>
      <c r="D103" s="53"/>
      <c r="E103" s="72"/>
      <c r="F103" s="54"/>
      <c r="G103" s="74"/>
      <c r="H103" s="75"/>
      <c r="I103" s="76"/>
      <c r="J103" s="78"/>
      <c r="K103" s="20"/>
      <c r="L103" s="21">
        <f t="shared" si="0"/>
        <v>1703.5</v>
      </c>
      <c r="M103" s="20"/>
      <c r="N103" s="21">
        <v>851.75</v>
      </c>
      <c r="O103" s="20"/>
      <c r="P103" s="21">
        <v>851.75</v>
      </c>
      <c r="Q103" s="13"/>
      <c r="R103" s="14" t="s">
        <v>863</v>
      </c>
      <c r="S103" s="22"/>
      <c r="T103" s="72"/>
    </row>
    <row r="104" spans="1:20" x14ac:dyDescent="0.25">
      <c r="A104" s="54"/>
      <c r="B104" s="53"/>
      <c r="C104" s="71"/>
      <c r="D104" s="53"/>
      <c r="E104" s="72"/>
      <c r="F104" s="54"/>
      <c r="G104" s="74"/>
      <c r="H104" s="75"/>
      <c r="I104" s="76"/>
      <c r="J104" s="78"/>
      <c r="K104" s="20"/>
      <c r="L104" s="21">
        <f t="shared" si="0"/>
        <v>1825.08</v>
      </c>
      <c r="M104" s="20"/>
      <c r="N104" s="21">
        <v>912.54</v>
      </c>
      <c r="O104" s="20"/>
      <c r="P104" s="21">
        <v>912.54</v>
      </c>
      <c r="Q104" s="13"/>
      <c r="R104" s="14" t="s">
        <v>863</v>
      </c>
      <c r="S104" s="22"/>
      <c r="T104" s="72"/>
    </row>
    <row r="105" spans="1:20" x14ac:dyDescent="0.25">
      <c r="A105" s="54"/>
      <c r="B105" s="53"/>
      <c r="C105" s="71"/>
      <c r="D105" s="53"/>
      <c r="E105" s="72"/>
      <c r="F105" s="54"/>
      <c r="G105" s="74"/>
      <c r="H105" s="75"/>
      <c r="I105" s="76"/>
      <c r="J105" s="78"/>
      <c r="K105" s="20"/>
      <c r="L105" s="21">
        <f t="shared" si="0"/>
        <v>8944.9599999999991</v>
      </c>
      <c r="M105" s="20"/>
      <c r="N105" s="21">
        <v>4472.4799999999996</v>
      </c>
      <c r="O105" s="20"/>
      <c r="P105" s="21">
        <v>4472.4799999999996</v>
      </c>
      <c r="Q105" s="13"/>
      <c r="R105" s="14" t="s">
        <v>863</v>
      </c>
      <c r="S105" s="22"/>
      <c r="T105" s="72"/>
    </row>
    <row r="106" spans="1:20" x14ac:dyDescent="0.25">
      <c r="A106" s="54"/>
      <c r="B106" s="53"/>
      <c r="C106" s="71"/>
      <c r="D106" s="53"/>
      <c r="E106" s="72"/>
      <c r="F106" s="54"/>
      <c r="G106" s="74"/>
      <c r="H106" s="75"/>
      <c r="I106" s="76"/>
      <c r="J106" s="78"/>
      <c r="K106" s="20"/>
      <c r="L106" s="21">
        <f t="shared" si="0"/>
        <v>160</v>
      </c>
      <c r="M106" s="20"/>
      <c r="N106" s="21">
        <v>80</v>
      </c>
      <c r="O106" s="20"/>
      <c r="P106" s="21">
        <v>80</v>
      </c>
      <c r="Q106" s="13"/>
      <c r="R106" s="14" t="s">
        <v>863</v>
      </c>
      <c r="S106" s="22"/>
      <c r="T106" s="72"/>
    </row>
    <row r="107" spans="1:20" x14ac:dyDescent="0.25">
      <c r="A107" s="54"/>
      <c r="B107" s="53"/>
      <c r="C107" s="71"/>
      <c r="D107" s="53"/>
      <c r="E107" s="38"/>
      <c r="F107" s="54"/>
      <c r="G107" s="74"/>
      <c r="H107" s="75"/>
      <c r="I107" s="76"/>
      <c r="J107" s="78"/>
      <c r="K107" s="20"/>
      <c r="L107" s="21">
        <f t="shared" si="0"/>
        <v>687.86</v>
      </c>
      <c r="M107" s="20"/>
      <c r="N107" s="21">
        <v>343.93</v>
      </c>
      <c r="O107" s="20"/>
      <c r="P107" s="21">
        <v>343.93</v>
      </c>
      <c r="Q107" s="13"/>
      <c r="R107" s="14" t="s">
        <v>863</v>
      </c>
      <c r="S107" s="22"/>
      <c r="T107" s="72"/>
    </row>
    <row r="108" spans="1:20" ht="40.799999999999997" x14ac:dyDescent="0.25">
      <c r="A108" s="36"/>
      <c r="B108" s="42"/>
      <c r="C108" s="44"/>
      <c r="D108" s="42"/>
      <c r="E108" s="16" t="s">
        <v>864</v>
      </c>
      <c r="F108" s="36"/>
      <c r="G108" s="48"/>
      <c r="H108" s="70"/>
      <c r="I108" s="40"/>
      <c r="J108" s="79"/>
      <c r="K108" s="20"/>
      <c r="L108" s="21"/>
      <c r="M108" s="20"/>
      <c r="N108" s="21"/>
      <c r="O108" s="20"/>
      <c r="P108" s="21"/>
      <c r="Q108" s="13"/>
      <c r="R108" s="14" t="s">
        <v>974</v>
      </c>
      <c r="S108" s="22" t="s">
        <v>865</v>
      </c>
      <c r="T108" s="38"/>
    </row>
    <row r="109" spans="1:20" ht="40.799999999999997" x14ac:dyDescent="0.25">
      <c r="A109" s="13">
        <v>54</v>
      </c>
      <c r="B109" s="14" t="s">
        <v>780</v>
      </c>
      <c r="C109" s="15" t="s">
        <v>781</v>
      </c>
      <c r="D109" s="14" t="s">
        <v>782</v>
      </c>
      <c r="E109" s="16"/>
      <c r="F109" s="13" t="s">
        <v>39</v>
      </c>
      <c r="G109" s="17"/>
      <c r="H109" s="32">
        <v>6.99</v>
      </c>
      <c r="I109" s="19"/>
      <c r="J109" s="19"/>
      <c r="K109" s="20"/>
      <c r="L109" s="21"/>
      <c r="M109" s="20"/>
      <c r="N109" s="21"/>
      <c r="O109" s="20"/>
      <c r="P109" s="21"/>
      <c r="Q109" s="13"/>
      <c r="R109" s="14"/>
      <c r="S109" s="22"/>
      <c r="T109" s="16" t="s">
        <v>803</v>
      </c>
    </row>
    <row r="110" spans="1:20" ht="30.6" x14ac:dyDescent="0.25">
      <c r="A110" s="13">
        <v>55</v>
      </c>
      <c r="B110" s="14" t="s">
        <v>44</v>
      </c>
      <c r="C110" s="15" t="s">
        <v>43</v>
      </c>
      <c r="D110" s="14" t="s">
        <v>45</v>
      </c>
      <c r="E110" s="16"/>
      <c r="F110" s="13" t="s">
        <v>39</v>
      </c>
      <c r="G110" s="17"/>
      <c r="H110" s="18">
        <v>20718.62</v>
      </c>
      <c r="I110" s="19"/>
      <c r="J110" s="19"/>
      <c r="K110" s="20"/>
      <c r="L110" s="21"/>
      <c r="M110" s="20"/>
      <c r="N110" s="21"/>
      <c r="O110" s="20"/>
      <c r="P110" s="21"/>
      <c r="Q110" s="13"/>
      <c r="R110" s="14"/>
      <c r="S110" s="22"/>
      <c r="T110" s="16"/>
    </row>
    <row r="111" spans="1:20" ht="20.399999999999999" x14ac:dyDescent="0.25">
      <c r="A111" s="13">
        <v>56</v>
      </c>
      <c r="B111" s="14" t="s">
        <v>729</v>
      </c>
      <c r="C111" s="15" t="s">
        <v>730</v>
      </c>
      <c r="D111" s="14" t="s">
        <v>731</v>
      </c>
      <c r="E111" s="16"/>
      <c r="F111" s="13" t="s">
        <v>39</v>
      </c>
      <c r="G111" s="17"/>
      <c r="H111" s="18">
        <v>7.19</v>
      </c>
      <c r="I111" s="19"/>
      <c r="J111" s="19"/>
      <c r="K111" s="20"/>
      <c r="L111" s="21"/>
      <c r="M111" s="20"/>
      <c r="N111" s="21"/>
      <c r="O111" s="20"/>
      <c r="P111" s="21"/>
      <c r="Q111" s="13"/>
      <c r="R111" s="14"/>
      <c r="S111" s="22"/>
      <c r="T111" s="16"/>
    </row>
    <row r="112" spans="1:20" ht="30.6" x14ac:dyDescent="0.25">
      <c r="A112" s="23">
        <v>57</v>
      </c>
      <c r="B112" s="14" t="s">
        <v>496</v>
      </c>
      <c r="C112" s="15" t="s">
        <v>494</v>
      </c>
      <c r="D112" s="14" t="s">
        <v>495</v>
      </c>
      <c r="E112" s="16"/>
      <c r="F112" s="13" t="s">
        <v>39</v>
      </c>
      <c r="G112" s="17"/>
      <c r="H112" s="18">
        <v>1445.5</v>
      </c>
      <c r="I112" s="19"/>
      <c r="J112" s="19"/>
      <c r="K112" s="20"/>
      <c r="L112" s="21"/>
      <c r="M112" s="20"/>
      <c r="N112" s="21"/>
      <c r="O112" s="20"/>
      <c r="P112" s="21"/>
      <c r="Q112" s="13"/>
      <c r="R112" s="14"/>
      <c r="S112" s="22"/>
      <c r="T112" s="16"/>
    </row>
    <row r="113" spans="1:20" ht="20.399999999999999" x14ac:dyDescent="0.25">
      <c r="A113" s="13">
        <v>58</v>
      </c>
      <c r="B113" s="14" t="s">
        <v>81</v>
      </c>
      <c r="C113" s="15" t="s">
        <v>80</v>
      </c>
      <c r="D113" s="14" t="s">
        <v>82</v>
      </c>
      <c r="E113" s="16"/>
      <c r="F113" s="13" t="s">
        <v>39</v>
      </c>
      <c r="G113" s="17"/>
      <c r="H113" s="18">
        <v>4249.4799999999996</v>
      </c>
      <c r="I113" s="19"/>
      <c r="J113" s="19"/>
      <c r="K113" s="20"/>
      <c r="L113" s="21"/>
      <c r="M113" s="20"/>
      <c r="N113" s="21"/>
      <c r="O113" s="20"/>
      <c r="P113" s="21"/>
      <c r="Q113" s="13"/>
      <c r="R113" s="14"/>
      <c r="S113" s="22"/>
      <c r="T113" s="16"/>
    </row>
    <row r="114" spans="1:20" ht="20.399999999999999" x14ac:dyDescent="0.25">
      <c r="A114" s="13">
        <v>59</v>
      </c>
      <c r="B114" s="14" t="s">
        <v>300</v>
      </c>
      <c r="C114" s="15" t="s">
        <v>298</v>
      </c>
      <c r="D114" s="14" t="s">
        <v>299</v>
      </c>
      <c r="E114" s="16"/>
      <c r="F114" s="13" t="s">
        <v>39</v>
      </c>
      <c r="G114" s="17"/>
      <c r="H114" s="18">
        <v>3897.51</v>
      </c>
      <c r="I114" s="19"/>
      <c r="J114" s="19"/>
      <c r="K114" s="20"/>
      <c r="L114" s="21"/>
      <c r="M114" s="20"/>
      <c r="N114" s="21"/>
      <c r="O114" s="20"/>
      <c r="P114" s="21"/>
      <c r="Q114" s="13"/>
      <c r="R114" s="14"/>
      <c r="S114" s="22"/>
      <c r="T114" s="16"/>
    </row>
    <row r="115" spans="1:20" ht="159.75" customHeight="1" x14ac:dyDescent="0.25">
      <c r="A115" s="23">
        <v>60</v>
      </c>
      <c r="B115" s="14" t="s">
        <v>84</v>
      </c>
      <c r="C115" s="15" t="s">
        <v>83</v>
      </c>
      <c r="D115" s="14" t="s">
        <v>85</v>
      </c>
      <c r="E115" s="16" t="s">
        <v>562</v>
      </c>
      <c r="F115" s="13" t="s">
        <v>39</v>
      </c>
      <c r="G115" s="17"/>
      <c r="H115" s="18">
        <v>1573.21</v>
      </c>
      <c r="I115" s="19" t="s">
        <v>39</v>
      </c>
      <c r="J115" s="19" t="s">
        <v>815</v>
      </c>
      <c r="K115" s="20"/>
      <c r="L115" s="21">
        <f>N115+P115</f>
        <v>3146.42</v>
      </c>
      <c r="M115" s="20"/>
      <c r="N115" s="21">
        <f>1573.21</f>
        <v>1573.21</v>
      </c>
      <c r="O115" s="20"/>
      <c r="P115" s="21">
        <v>1573.21</v>
      </c>
      <c r="Q115" s="13" t="s">
        <v>39</v>
      </c>
      <c r="R115" s="14"/>
      <c r="S115" s="22"/>
      <c r="T115" s="16" t="s">
        <v>816</v>
      </c>
    </row>
    <row r="116" spans="1:20" ht="20.399999999999999" x14ac:dyDescent="0.25">
      <c r="A116" s="13">
        <v>61</v>
      </c>
      <c r="B116" s="14" t="s">
        <v>712</v>
      </c>
      <c r="C116" s="15" t="s">
        <v>713</v>
      </c>
      <c r="D116" s="14" t="s">
        <v>714</v>
      </c>
      <c r="E116" s="16"/>
      <c r="F116" s="13" t="s">
        <v>39</v>
      </c>
      <c r="G116" s="17"/>
      <c r="H116" s="18">
        <v>0.01</v>
      </c>
      <c r="I116" s="19"/>
      <c r="J116" s="19"/>
      <c r="K116" s="20"/>
      <c r="L116" s="21"/>
      <c r="M116" s="20"/>
      <c r="N116" s="21"/>
      <c r="O116" s="20"/>
      <c r="P116" s="21"/>
      <c r="Q116" s="13"/>
      <c r="R116" s="14"/>
      <c r="S116" s="22"/>
      <c r="T116" s="16"/>
    </row>
    <row r="117" spans="1:20" ht="61.2" x14ac:dyDescent="0.25">
      <c r="A117" s="13">
        <v>62</v>
      </c>
      <c r="B117" s="14" t="s">
        <v>87</v>
      </c>
      <c r="C117" s="15" t="s">
        <v>86</v>
      </c>
      <c r="D117" s="14" t="s">
        <v>88</v>
      </c>
      <c r="E117" s="16"/>
      <c r="F117" s="13" t="s">
        <v>39</v>
      </c>
      <c r="G117" s="17"/>
      <c r="H117" s="18">
        <v>14921.49</v>
      </c>
      <c r="I117" s="19"/>
      <c r="J117" s="19"/>
      <c r="K117" s="20"/>
      <c r="L117" s="21"/>
      <c r="M117" s="20"/>
      <c r="N117" s="21"/>
      <c r="O117" s="20"/>
      <c r="P117" s="21"/>
      <c r="Q117" s="13"/>
      <c r="R117" s="14"/>
      <c r="S117" s="22"/>
      <c r="T117" s="16" t="s">
        <v>89</v>
      </c>
    </row>
    <row r="118" spans="1:20" ht="20.399999999999999" x14ac:dyDescent="0.25">
      <c r="A118" s="23">
        <v>63</v>
      </c>
      <c r="B118" s="14" t="s">
        <v>660</v>
      </c>
      <c r="C118" s="15" t="s">
        <v>661</v>
      </c>
      <c r="D118" s="14" t="s">
        <v>662</v>
      </c>
      <c r="E118" s="16"/>
      <c r="F118" s="13" t="s">
        <v>39</v>
      </c>
      <c r="G118" s="17"/>
      <c r="H118" s="18">
        <v>10</v>
      </c>
      <c r="I118" s="19"/>
      <c r="J118" s="19"/>
      <c r="K118" s="20"/>
      <c r="L118" s="21"/>
      <c r="M118" s="20"/>
      <c r="N118" s="21"/>
      <c r="O118" s="20"/>
      <c r="P118" s="21"/>
      <c r="Q118" s="13"/>
      <c r="R118" s="14"/>
      <c r="S118" s="22"/>
      <c r="T118" s="16"/>
    </row>
    <row r="119" spans="1:20" ht="20.399999999999999" x14ac:dyDescent="0.25">
      <c r="A119" s="13">
        <v>64</v>
      </c>
      <c r="B119" s="14" t="s">
        <v>635</v>
      </c>
      <c r="C119" s="15"/>
      <c r="D119" s="14" t="s">
        <v>636</v>
      </c>
      <c r="E119" s="16"/>
      <c r="F119" s="13" t="s">
        <v>39</v>
      </c>
      <c r="G119" s="17"/>
      <c r="H119" s="18">
        <v>2986.9</v>
      </c>
      <c r="I119" s="19"/>
      <c r="J119" s="19"/>
      <c r="K119" s="20"/>
      <c r="L119" s="21"/>
      <c r="M119" s="20"/>
      <c r="N119" s="21"/>
      <c r="O119" s="20"/>
      <c r="P119" s="21"/>
      <c r="Q119" s="13"/>
      <c r="R119" s="14"/>
      <c r="S119" s="22"/>
      <c r="T119" s="16"/>
    </row>
    <row r="120" spans="1:20" ht="106.5" customHeight="1" x14ac:dyDescent="0.25">
      <c r="A120" s="13">
        <v>65</v>
      </c>
      <c r="B120" s="14" t="s">
        <v>91</v>
      </c>
      <c r="C120" s="15" t="s">
        <v>90</v>
      </c>
      <c r="D120" s="14" t="s">
        <v>92</v>
      </c>
      <c r="E120" s="16"/>
      <c r="F120" s="13" t="s">
        <v>39</v>
      </c>
      <c r="G120" s="17"/>
      <c r="H120" s="18">
        <v>1009.03</v>
      </c>
      <c r="I120" s="19"/>
      <c r="J120" s="19"/>
      <c r="K120" s="20"/>
      <c r="L120" s="21"/>
      <c r="M120" s="20"/>
      <c r="N120" s="21"/>
      <c r="O120" s="20"/>
      <c r="P120" s="21"/>
      <c r="Q120" s="13"/>
      <c r="R120" s="14"/>
      <c r="S120" s="22"/>
      <c r="T120" s="16" t="s">
        <v>104</v>
      </c>
    </row>
    <row r="121" spans="1:20" ht="20.399999999999999" x14ac:dyDescent="0.25">
      <c r="A121" s="13">
        <v>66</v>
      </c>
      <c r="B121" s="14" t="s">
        <v>709</v>
      </c>
      <c r="C121" s="15" t="s">
        <v>710</v>
      </c>
      <c r="D121" s="14" t="s">
        <v>711</v>
      </c>
      <c r="E121" s="16"/>
      <c r="F121" s="13" t="s">
        <v>39</v>
      </c>
      <c r="G121" s="17"/>
      <c r="H121" s="18">
        <v>217.96</v>
      </c>
      <c r="I121" s="19"/>
      <c r="J121" s="19"/>
      <c r="K121" s="20"/>
      <c r="L121" s="21"/>
      <c r="M121" s="20"/>
      <c r="N121" s="21"/>
      <c r="O121" s="20"/>
      <c r="P121" s="21"/>
      <c r="Q121" s="13"/>
      <c r="R121" s="14"/>
      <c r="S121" s="22"/>
      <c r="T121" s="16"/>
    </row>
    <row r="122" spans="1:20" ht="30.6" x14ac:dyDescent="0.25">
      <c r="A122" s="23">
        <v>67</v>
      </c>
      <c r="B122" s="14" t="s">
        <v>576</v>
      </c>
      <c r="C122" s="15" t="s">
        <v>575</v>
      </c>
      <c r="D122" s="14" t="s">
        <v>577</v>
      </c>
      <c r="E122" s="16"/>
      <c r="F122" s="13" t="s">
        <v>39</v>
      </c>
      <c r="G122" s="17"/>
      <c r="H122" s="18">
        <v>174.13</v>
      </c>
      <c r="I122" s="19"/>
      <c r="J122" s="19"/>
      <c r="K122" s="20"/>
      <c r="L122" s="21"/>
      <c r="M122" s="20"/>
      <c r="N122" s="21"/>
      <c r="O122" s="20"/>
      <c r="P122" s="21"/>
      <c r="Q122" s="13"/>
      <c r="R122" s="14"/>
      <c r="S122" s="22"/>
      <c r="T122" s="16"/>
    </row>
    <row r="123" spans="1:20" ht="30.6" x14ac:dyDescent="0.25">
      <c r="A123" s="13">
        <v>68</v>
      </c>
      <c r="B123" s="14" t="s">
        <v>615</v>
      </c>
      <c r="C123" s="15" t="s">
        <v>613</v>
      </c>
      <c r="D123" s="14" t="s">
        <v>614</v>
      </c>
      <c r="E123" s="16"/>
      <c r="F123" s="13" t="s">
        <v>39</v>
      </c>
      <c r="G123" s="17"/>
      <c r="H123" s="18">
        <v>0</v>
      </c>
      <c r="I123" s="19"/>
      <c r="J123" s="19"/>
      <c r="K123" s="20"/>
      <c r="L123" s="21"/>
      <c r="M123" s="20"/>
      <c r="N123" s="21"/>
      <c r="O123" s="20"/>
      <c r="P123" s="21"/>
      <c r="Q123" s="13"/>
      <c r="R123" s="14"/>
      <c r="S123" s="22"/>
      <c r="T123" s="16"/>
    </row>
    <row r="124" spans="1:20" ht="40.799999999999997" x14ac:dyDescent="0.25">
      <c r="A124" s="13">
        <v>69</v>
      </c>
      <c r="B124" s="14" t="s">
        <v>916</v>
      </c>
      <c r="C124" s="15" t="s">
        <v>917</v>
      </c>
      <c r="D124" s="14" t="s">
        <v>918</v>
      </c>
      <c r="E124" s="16" t="s">
        <v>562</v>
      </c>
      <c r="F124" s="13" t="s">
        <v>839</v>
      </c>
      <c r="G124" s="17"/>
      <c r="H124" s="18"/>
      <c r="I124" s="19" t="s">
        <v>39</v>
      </c>
      <c r="J124" s="19" t="s">
        <v>919</v>
      </c>
      <c r="K124" s="20"/>
      <c r="L124" s="21">
        <f>N124+P124</f>
        <v>13738.63</v>
      </c>
      <c r="M124" s="20"/>
      <c r="N124" s="21">
        <f>13738.63</f>
        <v>13738.63</v>
      </c>
      <c r="O124" s="20"/>
      <c r="P124" s="21"/>
      <c r="Q124" s="13"/>
      <c r="R124" s="14" t="s">
        <v>920</v>
      </c>
      <c r="S124" s="22"/>
      <c r="T124" s="16" t="s">
        <v>565</v>
      </c>
    </row>
    <row r="125" spans="1:20" ht="51" x14ac:dyDescent="0.25">
      <c r="A125" s="23">
        <v>70</v>
      </c>
      <c r="B125" s="14" t="s">
        <v>493</v>
      </c>
      <c r="C125" s="15" t="s">
        <v>491</v>
      </c>
      <c r="D125" s="14" t="s">
        <v>492</v>
      </c>
      <c r="E125" s="16"/>
      <c r="F125" s="13" t="s">
        <v>39</v>
      </c>
      <c r="G125" s="17"/>
      <c r="H125" s="32">
        <v>720.95</v>
      </c>
      <c r="I125" s="19"/>
      <c r="J125" s="19"/>
      <c r="K125" s="20"/>
      <c r="L125" s="21"/>
      <c r="M125" s="20"/>
      <c r="N125" s="21"/>
      <c r="O125" s="20"/>
      <c r="P125" s="21"/>
      <c r="Q125" s="13"/>
      <c r="R125" s="14"/>
      <c r="S125" s="22"/>
      <c r="T125" s="16" t="s">
        <v>814</v>
      </c>
    </row>
    <row r="126" spans="1:20" ht="40.799999999999997" x14ac:dyDescent="0.25">
      <c r="A126" s="13">
        <v>71</v>
      </c>
      <c r="B126" s="14" t="s">
        <v>943</v>
      </c>
      <c r="C126" s="15" t="s">
        <v>942</v>
      </c>
      <c r="D126" s="14" t="s">
        <v>944</v>
      </c>
      <c r="E126" s="16" t="s">
        <v>562</v>
      </c>
      <c r="F126" s="13" t="s">
        <v>839</v>
      </c>
      <c r="G126" s="17"/>
      <c r="H126" s="32"/>
      <c r="I126" s="19" t="s">
        <v>39</v>
      </c>
      <c r="J126" s="19" t="s">
        <v>938</v>
      </c>
      <c r="K126" s="20"/>
      <c r="L126" s="21">
        <f>N126+P126</f>
        <v>51409.9</v>
      </c>
      <c r="M126" s="20"/>
      <c r="N126" s="21">
        <f>50530.44+879.46</f>
        <v>51409.9</v>
      </c>
      <c r="O126" s="20"/>
      <c r="P126" s="21"/>
      <c r="Q126" s="13" t="s">
        <v>946</v>
      </c>
      <c r="R126" s="14" t="s">
        <v>945</v>
      </c>
      <c r="S126" s="22"/>
      <c r="T126" s="16" t="s">
        <v>565</v>
      </c>
    </row>
    <row r="127" spans="1:20" ht="132.6" x14ac:dyDescent="0.25">
      <c r="A127" s="13">
        <v>72</v>
      </c>
      <c r="B127" s="34" t="s">
        <v>538</v>
      </c>
      <c r="C127" s="15" t="s">
        <v>536</v>
      </c>
      <c r="D127" s="14" t="s">
        <v>537</v>
      </c>
      <c r="E127" s="16" t="s">
        <v>562</v>
      </c>
      <c r="F127" s="13" t="s">
        <v>39</v>
      </c>
      <c r="G127" s="17"/>
      <c r="H127" s="18">
        <v>35197.730000000003</v>
      </c>
      <c r="I127" s="19" t="s">
        <v>39</v>
      </c>
      <c r="J127" s="19" t="s">
        <v>857</v>
      </c>
      <c r="K127" s="20"/>
      <c r="L127" s="21">
        <f>N127+P127</f>
        <v>40510.119999999995</v>
      </c>
      <c r="M127" s="20"/>
      <c r="N127" s="21">
        <f>34372.7+6137.42</f>
        <v>40510.119999999995</v>
      </c>
      <c r="O127" s="20"/>
      <c r="P127" s="21"/>
      <c r="Q127" s="13" t="s">
        <v>877</v>
      </c>
      <c r="R127" s="14" t="s">
        <v>878</v>
      </c>
      <c r="S127" s="22"/>
      <c r="T127" s="16" t="s">
        <v>970</v>
      </c>
    </row>
    <row r="128" spans="1:20" ht="61.2" x14ac:dyDescent="0.25">
      <c r="A128" s="13">
        <v>73</v>
      </c>
      <c r="B128" s="14" t="s">
        <v>182</v>
      </c>
      <c r="C128" s="15" t="s">
        <v>180</v>
      </c>
      <c r="D128" s="14" t="s">
        <v>181</v>
      </c>
      <c r="E128" s="16"/>
      <c r="F128" s="13" t="s">
        <v>39</v>
      </c>
      <c r="G128" s="17"/>
      <c r="H128" s="18">
        <v>1080.03</v>
      </c>
      <c r="I128" s="19"/>
      <c r="J128" s="19"/>
      <c r="K128" s="20"/>
      <c r="L128" s="21"/>
      <c r="M128" s="20"/>
      <c r="N128" s="21"/>
      <c r="O128" s="20"/>
      <c r="P128" s="21"/>
      <c r="Q128" s="13"/>
      <c r="R128" s="14"/>
      <c r="S128" s="22"/>
      <c r="T128" s="16" t="s">
        <v>183</v>
      </c>
    </row>
    <row r="129" spans="1:20" ht="20.399999999999999" x14ac:dyDescent="0.25">
      <c r="A129" s="23">
        <v>74</v>
      </c>
      <c r="B129" s="14" t="s">
        <v>766</v>
      </c>
      <c r="C129" s="15"/>
      <c r="D129" s="14" t="s">
        <v>767</v>
      </c>
      <c r="E129" s="16"/>
      <c r="F129" s="13" t="s">
        <v>39</v>
      </c>
      <c r="G129" s="17"/>
      <c r="H129" s="18">
        <v>5703.43</v>
      </c>
      <c r="I129" s="19"/>
      <c r="J129" s="19"/>
      <c r="K129" s="20"/>
      <c r="L129" s="21"/>
      <c r="M129" s="20"/>
      <c r="N129" s="21"/>
      <c r="O129" s="20"/>
      <c r="P129" s="21"/>
      <c r="Q129" s="13"/>
      <c r="R129" s="14"/>
      <c r="S129" s="22"/>
      <c r="T129" s="16"/>
    </row>
    <row r="130" spans="1:20" ht="142.80000000000001" x14ac:dyDescent="0.25">
      <c r="A130" s="13">
        <v>75</v>
      </c>
      <c r="B130" s="14" t="s">
        <v>663</v>
      </c>
      <c r="C130" s="15" t="s">
        <v>664</v>
      </c>
      <c r="D130" s="14" t="s">
        <v>849</v>
      </c>
      <c r="E130" s="16" t="s">
        <v>562</v>
      </c>
      <c r="F130" s="13" t="s">
        <v>39</v>
      </c>
      <c r="G130" s="17"/>
      <c r="H130" s="18">
        <v>9539.3799999999992</v>
      </c>
      <c r="I130" s="19" t="s">
        <v>39</v>
      </c>
      <c r="J130" s="19" t="s">
        <v>844</v>
      </c>
      <c r="K130" s="20"/>
      <c r="L130" s="21">
        <f>N130+P130</f>
        <v>19078.759999999998</v>
      </c>
      <c r="M130" s="20"/>
      <c r="N130" s="21">
        <v>9539.3799999999992</v>
      </c>
      <c r="O130" s="20"/>
      <c r="P130" s="21">
        <v>9539.3799999999992</v>
      </c>
      <c r="Q130" s="13"/>
      <c r="R130" s="14" t="s">
        <v>850</v>
      </c>
      <c r="S130" s="22"/>
      <c r="T130" s="16" t="s">
        <v>851</v>
      </c>
    </row>
    <row r="131" spans="1:20" ht="51" x14ac:dyDescent="0.25">
      <c r="A131" s="23">
        <v>76</v>
      </c>
      <c r="B131" s="14" t="s">
        <v>671</v>
      </c>
      <c r="C131" s="15" t="s">
        <v>672</v>
      </c>
      <c r="D131" s="14" t="s">
        <v>869</v>
      </c>
      <c r="E131" s="16" t="s">
        <v>562</v>
      </c>
      <c r="F131" s="13" t="s">
        <v>39</v>
      </c>
      <c r="G131" s="17"/>
      <c r="H131" s="18">
        <v>10744.65</v>
      </c>
      <c r="I131" s="19" t="s">
        <v>39</v>
      </c>
      <c r="J131" s="19" t="s">
        <v>861</v>
      </c>
      <c r="K131" s="20"/>
      <c r="L131" s="21">
        <f>N131+P131</f>
        <v>11872.35</v>
      </c>
      <c r="M131" s="20"/>
      <c r="N131" s="21">
        <f>10774.65+1097.7</f>
        <v>11872.35</v>
      </c>
      <c r="O131" s="20"/>
      <c r="P131" s="21"/>
      <c r="Q131" s="13"/>
      <c r="R131" s="14" t="s">
        <v>870</v>
      </c>
      <c r="S131" s="22"/>
      <c r="T131" s="16" t="s">
        <v>972</v>
      </c>
    </row>
    <row r="132" spans="1:20" ht="20.399999999999999" x14ac:dyDescent="0.25">
      <c r="A132" s="13">
        <v>77</v>
      </c>
      <c r="B132" s="14" t="s">
        <v>328</v>
      </c>
      <c r="C132" s="15" t="s">
        <v>326</v>
      </c>
      <c r="D132" s="14" t="s">
        <v>327</v>
      </c>
      <c r="E132" s="16" t="s">
        <v>562</v>
      </c>
      <c r="F132" s="13" t="s">
        <v>39</v>
      </c>
      <c r="G132" s="17"/>
      <c r="H132" s="18">
        <v>6779.26</v>
      </c>
      <c r="I132" s="19" t="s">
        <v>39</v>
      </c>
      <c r="J132" s="19" t="s">
        <v>815</v>
      </c>
      <c r="K132" s="20"/>
      <c r="L132" s="21">
        <f>N132+P132</f>
        <v>6979.26</v>
      </c>
      <c r="M132" s="20"/>
      <c r="N132" s="21">
        <f>6779.26+200</f>
        <v>6979.26</v>
      </c>
      <c r="O132" s="20"/>
      <c r="P132" s="21"/>
      <c r="Q132" s="13" t="s">
        <v>39</v>
      </c>
      <c r="R132" s="14"/>
      <c r="S132" s="22"/>
      <c r="T132" s="16"/>
    </row>
    <row r="133" spans="1:20" ht="20.399999999999999" x14ac:dyDescent="0.25">
      <c r="A133" s="23">
        <v>78</v>
      </c>
      <c r="B133" s="14" t="s">
        <v>544</v>
      </c>
      <c r="C133" s="15" t="s">
        <v>541</v>
      </c>
      <c r="D133" s="14" t="s">
        <v>543</v>
      </c>
      <c r="E133" s="16" t="s">
        <v>562</v>
      </c>
      <c r="F133" s="13" t="s">
        <v>39</v>
      </c>
      <c r="G133" s="17"/>
      <c r="H133" s="18">
        <v>86388.82</v>
      </c>
      <c r="I133" s="19" t="s">
        <v>39</v>
      </c>
      <c r="J133" s="19" t="s">
        <v>880</v>
      </c>
      <c r="K133" s="20"/>
      <c r="L133" s="21">
        <f>N133+P133</f>
        <v>104698.88</v>
      </c>
      <c r="M133" s="20"/>
      <c r="N133" s="21">
        <f>49904.48+2444.96</f>
        <v>52349.440000000002</v>
      </c>
      <c r="O133" s="20"/>
      <c r="P133" s="21">
        <v>52349.440000000002</v>
      </c>
      <c r="Q133" s="13"/>
      <c r="R133" s="14"/>
      <c r="S133" s="22"/>
      <c r="T133" s="16"/>
    </row>
    <row r="134" spans="1:20" ht="99.75" customHeight="1" x14ac:dyDescent="0.25">
      <c r="A134" s="13">
        <v>79</v>
      </c>
      <c r="B134" s="14" t="s">
        <v>264</v>
      </c>
      <c r="C134" s="15" t="s">
        <v>262</v>
      </c>
      <c r="D134" s="14" t="s">
        <v>263</v>
      </c>
      <c r="E134" s="16"/>
      <c r="F134" s="13" t="s">
        <v>39</v>
      </c>
      <c r="G134" s="17"/>
      <c r="H134" s="18">
        <v>1888.5</v>
      </c>
      <c r="I134" s="19"/>
      <c r="J134" s="19"/>
      <c r="K134" s="20"/>
      <c r="L134" s="21"/>
      <c r="M134" s="20"/>
      <c r="N134" s="21"/>
      <c r="O134" s="20"/>
      <c r="P134" s="21"/>
      <c r="Q134" s="13"/>
      <c r="R134" s="14"/>
      <c r="S134" s="22"/>
      <c r="T134" s="16"/>
    </row>
    <row r="135" spans="1:20" ht="112.5" customHeight="1" x14ac:dyDescent="0.25">
      <c r="A135" s="23">
        <v>80</v>
      </c>
      <c r="B135" s="14" t="s">
        <v>773</v>
      </c>
      <c r="C135" s="15" t="s">
        <v>774</v>
      </c>
      <c r="D135" s="14" t="s">
        <v>775</v>
      </c>
      <c r="E135" s="16" t="s">
        <v>562</v>
      </c>
      <c r="F135" s="13" t="s">
        <v>39</v>
      </c>
      <c r="G135" s="17"/>
      <c r="H135" s="18">
        <v>3114.33</v>
      </c>
      <c r="I135" s="19" t="s">
        <v>39</v>
      </c>
      <c r="J135" s="19" t="s">
        <v>880</v>
      </c>
      <c r="K135" s="20"/>
      <c r="L135" s="21">
        <f>N135+P135</f>
        <v>3114.33</v>
      </c>
      <c r="M135" s="20"/>
      <c r="N135" s="21">
        <v>3114.33</v>
      </c>
      <c r="O135" s="20"/>
      <c r="P135" s="21"/>
      <c r="Q135" s="13"/>
      <c r="R135" s="14" t="s">
        <v>976</v>
      </c>
      <c r="S135" s="22"/>
      <c r="T135" s="16" t="s">
        <v>827</v>
      </c>
    </row>
    <row r="136" spans="1:20" ht="81" customHeight="1" x14ac:dyDescent="0.25">
      <c r="A136" s="13">
        <v>81</v>
      </c>
      <c r="B136" s="14" t="s">
        <v>925</v>
      </c>
      <c r="C136" s="15" t="s">
        <v>926</v>
      </c>
      <c r="D136" s="14" t="s">
        <v>927</v>
      </c>
      <c r="E136" s="16" t="s">
        <v>562</v>
      </c>
      <c r="F136" s="13" t="s">
        <v>839</v>
      </c>
      <c r="G136" s="17"/>
      <c r="H136" s="18"/>
      <c r="I136" s="19" t="s">
        <v>39</v>
      </c>
      <c r="J136" s="19" t="s">
        <v>902</v>
      </c>
      <c r="K136" s="20"/>
      <c r="L136" s="21">
        <f>N136+P136</f>
        <v>1370</v>
      </c>
      <c r="M136" s="20"/>
      <c r="N136" s="21">
        <v>685</v>
      </c>
      <c r="O136" s="20"/>
      <c r="P136" s="21">
        <v>685</v>
      </c>
      <c r="Q136" s="13"/>
      <c r="R136" s="14" t="s">
        <v>928</v>
      </c>
      <c r="S136" s="22"/>
      <c r="T136" s="16"/>
    </row>
    <row r="137" spans="1:20" ht="20.399999999999999" x14ac:dyDescent="0.25">
      <c r="A137" s="23">
        <v>82</v>
      </c>
      <c r="B137" s="14" t="s">
        <v>600</v>
      </c>
      <c r="C137" s="15" t="s">
        <v>599</v>
      </c>
      <c r="D137" s="14" t="s">
        <v>112</v>
      </c>
      <c r="E137" s="16"/>
      <c r="F137" s="13" t="s">
        <v>39</v>
      </c>
      <c r="G137" s="17"/>
      <c r="H137" s="18">
        <v>8742.7999999999993</v>
      </c>
      <c r="I137" s="19"/>
      <c r="J137" s="19"/>
      <c r="K137" s="20"/>
      <c r="L137" s="21"/>
      <c r="M137" s="20"/>
      <c r="N137" s="21"/>
      <c r="O137" s="20"/>
      <c r="P137" s="21"/>
      <c r="Q137" s="13"/>
      <c r="R137" s="14"/>
      <c r="S137" s="22"/>
      <c r="T137" s="16"/>
    </row>
    <row r="138" spans="1:20" ht="30.6" x14ac:dyDescent="0.25">
      <c r="A138" s="13">
        <v>83</v>
      </c>
      <c r="B138" s="14" t="s">
        <v>94</v>
      </c>
      <c r="C138" s="15" t="s">
        <v>93</v>
      </c>
      <c r="D138" s="14" t="s">
        <v>95</v>
      </c>
      <c r="E138" s="16"/>
      <c r="F138" s="13" t="s">
        <v>39</v>
      </c>
      <c r="G138" s="17"/>
      <c r="H138" s="18">
        <v>1731.25</v>
      </c>
      <c r="I138" s="19"/>
      <c r="J138" s="19"/>
      <c r="K138" s="20"/>
      <c r="L138" s="21"/>
      <c r="M138" s="20"/>
      <c r="N138" s="21"/>
      <c r="O138" s="20"/>
      <c r="P138" s="21"/>
      <c r="Q138" s="13"/>
      <c r="R138" s="14"/>
      <c r="S138" s="22"/>
      <c r="T138" s="16"/>
    </row>
    <row r="139" spans="1:20" ht="51" x14ac:dyDescent="0.25">
      <c r="A139" s="23">
        <v>84</v>
      </c>
      <c r="B139" s="14" t="s">
        <v>97</v>
      </c>
      <c r="C139" s="15" t="s">
        <v>96</v>
      </c>
      <c r="D139" s="14" t="s">
        <v>98</v>
      </c>
      <c r="E139" s="16" t="s">
        <v>562</v>
      </c>
      <c r="F139" s="13" t="s">
        <v>39</v>
      </c>
      <c r="G139" s="17"/>
      <c r="H139" s="18">
        <v>575886.61</v>
      </c>
      <c r="I139" s="19" t="s">
        <v>39</v>
      </c>
      <c r="J139" s="19" t="s">
        <v>979</v>
      </c>
      <c r="K139" s="20"/>
      <c r="L139" s="21">
        <f>N139+P139</f>
        <v>1031326.11</v>
      </c>
      <c r="M139" s="20"/>
      <c r="N139" s="21">
        <f>988216.15+21380.27</f>
        <v>1009596.42</v>
      </c>
      <c r="O139" s="20"/>
      <c r="P139" s="21">
        <v>21729.69</v>
      </c>
      <c r="Q139" s="13" t="s">
        <v>1016</v>
      </c>
      <c r="R139" s="14" t="s">
        <v>1015</v>
      </c>
      <c r="S139" s="22"/>
      <c r="T139" s="16"/>
    </row>
    <row r="140" spans="1:20" ht="156" customHeight="1" x14ac:dyDescent="0.25">
      <c r="A140" s="13">
        <v>85</v>
      </c>
      <c r="B140" s="14" t="s">
        <v>47</v>
      </c>
      <c r="C140" s="15" t="s">
        <v>46</v>
      </c>
      <c r="D140" s="14" t="s">
        <v>48</v>
      </c>
      <c r="E140" s="16" t="s">
        <v>562</v>
      </c>
      <c r="F140" s="13" t="s">
        <v>39</v>
      </c>
      <c r="G140" s="17"/>
      <c r="H140" s="18">
        <v>80752.31</v>
      </c>
      <c r="I140" s="19" t="s">
        <v>39</v>
      </c>
      <c r="J140" s="19" t="s">
        <v>902</v>
      </c>
      <c r="K140" s="20"/>
      <c r="L140" s="21">
        <f>N140+P140</f>
        <v>68343.349999999991</v>
      </c>
      <c r="M140" s="20"/>
      <c r="N140" s="21">
        <f>65834.12+2509.23</f>
        <v>68343.349999999991</v>
      </c>
      <c r="O140" s="20"/>
      <c r="P140" s="21"/>
      <c r="Q140" s="13" t="s">
        <v>905</v>
      </c>
      <c r="R140" s="14" t="s">
        <v>906</v>
      </c>
      <c r="S140" s="22"/>
      <c r="T140" s="16" t="s">
        <v>49</v>
      </c>
    </row>
    <row r="141" spans="1:20" ht="30.6" x14ac:dyDescent="0.25">
      <c r="A141" s="13">
        <v>86</v>
      </c>
      <c r="B141" s="14" t="s">
        <v>612</v>
      </c>
      <c r="C141" s="15" t="s">
        <v>610</v>
      </c>
      <c r="D141" s="14" t="s">
        <v>611</v>
      </c>
      <c r="E141" s="16" t="s">
        <v>562</v>
      </c>
      <c r="F141" s="13" t="s">
        <v>39</v>
      </c>
      <c r="G141" s="17"/>
      <c r="H141" s="18">
        <v>31125</v>
      </c>
      <c r="I141" s="19" t="s">
        <v>39</v>
      </c>
      <c r="J141" s="19" t="s">
        <v>1018</v>
      </c>
      <c r="K141" s="20"/>
      <c r="L141" s="21">
        <f>N141+P141</f>
        <v>30583.420000000002</v>
      </c>
      <c r="M141" s="20"/>
      <c r="N141" s="21">
        <f>29125+521.68+931.56+5.18</f>
        <v>30583.420000000002</v>
      </c>
      <c r="O141" s="20"/>
      <c r="P141" s="21"/>
      <c r="Q141" s="13" t="s">
        <v>1024</v>
      </c>
      <c r="R141" s="14" t="s">
        <v>1025</v>
      </c>
      <c r="S141" s="22"/>
      <c r="T141" s="16"/>
    </row>
    <row r="142" spans="1:20" ht="51" x14ac:dyDescent="0.25">
      <c r="A142" s="13">
        <v>87</v>
      </c>
      <c r="B142" s="14" t="s">
        <v>267</v>
      </c>
      <c r="C142" s="15" t="s">
        <v>265</v>
      </c>
      <c r="D142" s="14" t="s">
        <v>266</v>
      </c>
      <c r="E142" s="16"/>
      <c r="F142" s="13" t="s">
        <v>39</v>
      </c>
      <c r="G142" s="17"/>
      <c r="H142" s="18">
        <v>700.89</v>
      </c>
      <c r="I142" s="19"/>
      <c r="J142" s="19"/>
      <c r="K142" s="20"/>
      <c r="L142" s="21"/>
      <c r="M142" s="20"/>
      <c r="N142" s="21"/>
      <c r="O142" s="20"/>
      <c r="P142" s="21"/>
      <c r="Q142" s="13"/>
      <c r="R142" s="14"/>
      <c r="S142" s="22"/>
      <c r="T142" s="16" t="s">
        <v>268</v>
      </c>
    </row>
    <row r="143" spans="1:20" ht="20.399999999999999" x14ac:dyDescent="0.25">
      <c r="A143" s="13">
        <v>88</v>
      </c>
      <c r="B143" s="14" t="s">
        <v>199</v>
      </c>
      <c r="C143" s="15" t="s">
        <v>197</v>
      </c>
      <c r="D143" s="14" t="s">
        <v>198</v>
      </c>
      <c r="E143" s="16"/>
      <c r="F143" s="13" t="s">
        <v>39</v>
      </c>
      <c r="G143" s="17"/>
      <c r="H143" s="18">
        <v>14477.37</v>
      </c>
      <c r="I143" s="19"/>
      <c r="J143" s="19"/>
      <c r="K143" s="20"/>
      <c r="L143" s="21"/>
      <c r="M143" s="20"/>
      <c r="N143" s="21"/>
      <c r="O143" s="20"/>
      <c r="P143" s="21"/>
      <c r="Q143" s="13"/>
      <c r="R143" s="14"/>
      <c r="S143" s="22"/>
      <c r="T143" s="16"/>
    </row>
    <row r="144" spans="1:20" ht="20.399999999999999" x14ac:dyDescent="0.25">
      <c r="A144" s="13">
        <v>89</v>
      </c>
      <c r="B144" s="14" t="s">
        <v>100</v>
      </c>
      <c r="C144" s="15" t="s">
        <v>99</v>
      </c>
      <c r="D144" s="14" t="s">
        <v>101</v>
      </c>
      <c r="E144" s="16"/>
      <c r="F144" s="13" t="s">
        <v>39</v>
      </c>
      <c r="G144" s="17"/>
      <c r="H144" s="18">
        <v>120.34</v>
      </c>
      <c r="I144" s="19"/>
      <c r="J144" s="19"/>
      <c r="K144" s="20"/>
      <c r="L144" s="21"/>
      <c r="M144" s="20"/>
      <c r="N144" s="21"/>
      <c r="O144" s="20"/>
      <c r="P144" s="21"/>
      <c r="Q144" s="13"/>
      <c r="R144" s="14"/>
      <c r="S144" s="22"/>
      <c r="T144" s="16"/>
    </row>
    <row r="145" spans="1:20" ht="61.2" x14ac:dyDescent="0.25">
      <c r="A145" s="13">
        <v>90</v>
      </c>
      <c r="B145" s="14" t="s">
        <v>247</v>
      </c>
      <c r="C145" s="15" t="s">
        <v>246</v>
      </c>
      <c r="D145" s="14" t="s">
        <v>248</v>
      </c>
      <c r="E145" s="16"/>
      <c r="F145" s="13" t="s">
        <v>39</v>
      </c>
      <c r="G145" s="17"/>
      <c r="H145" s="18">
        <v>195.47</v>
      </c>
      <c r="I145" s="19"/>
      <c r="J145" s="19"/>
      <c r="K145" s="20"/>
      <c r="L145" s="21"/>
      <c r="M145" s="20"/>
      <c r="N145" s="21"/>
      <c r="O145" s="20"/>
      <c r="P145" s="21"/>
      <c r="Q145" s="13"/>
      <c r="R145" s="14"/>
      <c r="S145" s="22"/>
      <c r="T145" s="16" t="s">
        <v>249</v>
      </c>
    </row>
    <row r="146" spans="1:20" ht="36.75" customHeight="1" x14ac:dyDescent="0.25">
      <c r="A146" s="35">
        <v>91</v>
      </c>
      <c r="B146" s="59" t="s">
        <v>433</v>
      </c>
      <c r="C146" s="43" t="s">
        <v>431</v>
      </c>
      <c r="D146" s="41" t="s">
        <v>432</v>
      </c>
      <c r="E146" s="37" t="s">
        <v>562</v>
      </c>
      <c r="F146" s="35" t="s">
        <v>39</v>
      </c>
      <c r="G146" s="47"/>
      <c r="H146" s="69">
        <f>28.5+111997.55</f>
        <v>112026.05</v>
      </c>
      <c r="I146" s="39" t="s">
        <v>39</v>
      </c>
      <c r="J146" s="39" t="s">
        <v>831</v>
      </c>
      <c r="K146" s="56"/>
      <c r="L146" s="51" t="s">
        <v>855</v>
      </c>
      <c r="M146" s="20"/>
      <c r="N146" s="21">
        <f>54.66+0.83</f>
        <v>55.489999999999995</v>
      </c>
      <c r="O146" s="20"/>
      <c r="P146" s="21"/>
      <c r="Q146" s="13"/>
      <c r="R146" s="14" t="s">
        <v>852</v>
      </c>
      <c r="S146" s="22"/>
      <c r="T146" s="37" t="s">
        <v>856</v>
      </c>
    </row>
    <row r="147" spans="1:20" ht="58.2" customHeight="1" x14ac:dyDescent="0.25">
      <c r="A147" s="36"/>
      <c r="B147" s="60"/>
      <c r="C147" s="44"/>
      <c r="D147" s="42"/>
      <c r="E147" s="38"/>
      <c r="F147" s="36"/>
      <c r="G147" s="48"/>
      <c r="H147" s="70"/>
      <c r="I147" s="40"/>
      <c r="J147" s="40"/>
      <c r="K147" s="58"/>
      <c r="L147" s="52"/>
      <c r="M147" s="20"/>
      <c r="N147" s="21">
        <f>18666.21+1589.97+530.88</f>
        <v>20787.060000000001</v>
      </c>
      <c r="O147" s="20"/>
      <c r="P147" s="21">
        <v>99822.52</v>
      </c>
      <c r="Q147" s="13" t="s">
        <v>854</v>
      </c>
      <c r="R147" s="14" t="s">
        <v>853</v>
      </c>
      <c r="S147" s="22"/>
      <c r="T147" s="38"/>
    </row>
    <row r="148" spans="1:20" ht="61.2" x14ac:dyDescent="0.25">
      <c r="A148" s="13">
        <v>92</v>
      </c>
      <c r="B148" s="14" t="s">
        <v>106</v>
      </c>
      <c r="C148" s="15" t="s">
        <v>102</v>
      </c>
      <c r="D148" s="14" t="s">
        <v>103</v>
      </c>
      <c r="E148" s="16"/>
      <c r="F148" s="13" t="s">
        <v>39</v>
      </c>
      <c r="G148" s="17"/>
      <c r="H148" s="18">
        <v>62.95</v>
      </c>
      <c r="I148" s="19"/>
      <c r="J148" s="19"/>
      <c r="K148" s="20"/>
      <c r="L148" s="21"/>
      <c r="M148" s="20"/>
      <c r="N148" s="21"/>
      <c r="O148" s="20"/>
      <c r="P148" s="21"/>
      <c r="Q148" s="13"/>
      <c r="R148" s="14"/>
      <c r="S148" s="22"/>
      <c r="T148" s="16" t="s">
        <v>105</v>
      </c>
    </row>
    <row r="149" spans="1:20" ht="20.399999999999999" x14ac:dyDescent="0.25">
      <c r="A149" s="13">
        <v>93</v>
      </c>
      <c r="B149" s="14" t="s">
        <v>360</v>
      </c>
      <c r="C149" s="15" t="s">
        <v>358</v>
      </c>
      <c r="D149" s="14" t="s">
        <v>359</v>
      </c>
      <c r="E149" s="16"/>
      <c r="F149" s="13" t="s">
        <v>39</v>
      </c>
      <c r="G149" s="17"/>
      <c r="H149" s="18">
        <v>4377.8999999999996</v>
      </c>
      <c r="I149" s="19"/>
      <c r="J149" s="19"/>
      <c r="K149" s="20"/>
      <c r="L149" s="21"/>
      <c r="M149" s="20"/>
      <c r="N149" s="21"/>
      <c r="O149" s="20"/>
      <c r="P149" s="21"/>
      <c r="Q149" s="13"/>
      <c r="R149" s="14"/>
      <c r="S149" s="22"/>
      <c r="T149" s="16"/>
    </row>
    <row r="150" spans="1:20" ht="114" customHeight="1" x14ac:dyDescent="0.25">
      <c r="A150" s="13">
        <v>94</v>
      </c>
      <c r="B150" s="14" t="s">
        <v>366</v>
      </c>
      <c r="C150" s="15" t="s">
        <v>364</v>
      </c>
      <c r="D150" s="14" t="s">
        <v>365</v>
      </c>
      <c r="E150" s="16" t="s">
        <v>562</v>
      </c>
      <c r="F150" s="13" t="s">
        <v>39</v>
      </c>
      <c r="G150" s="17"/>
      <c r="H150" s="18">
        <v>2710.19</v>
      </c>
      <c r="I150" s="19" t="s">
        <v>39</v>
      </c>
      <c r="J150" s="19" t="s">
        <v>815</v>
      </c>
      <c r="K150" s="20"/>
      <c r="L150" s="21">
        <f>N150+P150</f>
        <v>3530.19</v>
      </c>
      <c r="M150" s="20"/>
      <c r="N150" s="21">
        <v>3530.19</v>
      </c>
      <c r="O150" s="20"/>
      <c r="P150" s="21"/>
      <c r="Q150" s="13"/>
      <c r="R150" s="14" t="s">
        <v>829</v>
      </c>
      <c r="S150" s="22"/>
      <c r="T150" s="16" t="s">
        <v>367</v>
      </c>
    </row>
    <row r="151" spans="1:20" ht="133.5" customHeight="1" x14ac:dyDescent="0.25">
      <c r="A151" s="13">
        <v>95</v>
      </c>
      <c r="B151" s="14" t="s">
        <v>202</v>
      </c>
      <c r="C151" s="15" t="s">
        <v>200</v>
      </c>
      <c r="D151" s="14" t="s">
        <v>201</v>
      </c>
      <c r="E151" s="16" t="s">
        <v>562</v>
      </c>
      <c r="F151" s="13" t="s">
        <v>39</v>
      </c>
      <c r="G151" s="17"/>
      <c r="H151" s="18">
        <f>21957.16+133106.75+2571.3+1401.1+13931.01</f>
        <v>172967.32</v>
      </c>
      <c r="I151" s="19" t="s">
        <v>39</v>
      </c>
      <c r="J151" s="19" t="s">
        <v>919</v>
      </c>
      <c r="K151" s="20"/>
      <c r="L151" s="21">
        <f>N151+P151</f>
        <v>176807.71</v>
      </c>
      <c r="M151" s="20"/>
      <c r="N151" s="21">
        <f>167944.2+6668.46</f>
        <v>174612.66</v>
      </c>
      <c r="O151" s="20"/>
      <c r="P151" s="21">
        <v>2195.0500000000002</v>
      </c>
      <c r="Q151" s="13" t="s">
        <v>983</v>
      </c>
      <c r="R151" s="14" t="s">
        <v>962</v>
      </c>
      <c r="S151" s="22"/>
      <c r="T151" s="16" t="s">
        <v>797</v>
      </c>
    </row>
    <row r="152" spans="1:20" ht="133.5" customHeight="1" x14ac:dyDescent="0.25">
      <c r="A152" s="13">
        <v>96</v>
      </c>
      <c r="B152" s="14" t="s">
        <v>964</v>
      </c>
      <c r="C152" s="15" t="s">
        <v>963</v>
      </c>
      <c r="D152" s="14" t="s">
        <v>966</v>
      </c>
      <c r="E152" s="16" t="s">
        <v>562</v>
      </c>
      <c r="F152" s="13" t="s">
        <v>839</v>
      </c>
      <c r="G152" s="17"/>
      <c r="H152" s="18"/>
      <c r="I152" s="19" t="s">
        <v>39</v>
      </c>
      <c r="J152" s="19" t="s">
        <v>938</v>
      </c>
      <c r="K152" s="20"/>
      <c r="L152" s="21">
        <f>N152+P152</f>
        <v>15978.52</v>
      </c>
      <c r="M152" s="20"/>
      <c r="N152" s="21">
        <v>15978.52</v>
      </c>
      <c r="O152" s="20"/>
      <c r="P152" s="21"/>
      <c r="Q152" s="13"/>
      <c r="R152" s="14" t="s">
        <v>965</v>
      </c>
      <c r="S152" s="22"/>
      <c r="T152" s="16"/>
    </row>
    <row r="153" spans="1:20" ht="99" customHeight="1" x14ac:dyDescent="0.25">
      <c r="A153" s="13">
        <v>97</v>
      </c>
      <c r="B153" s="14" t="s">
        <v>291</v>
      </c>
      <c r="C153" s="15" t="s">
        <v>290</v>
      </c>
      <c r="D153" s="14" t="s">
        <v>292</v>
      </c>
      <c r="E153" s="16"/>
      <c r="F153" s="13" t="s">
        <v>39</v>
      </c>
      <c r="G153" s="17"/>
      <c r="H153" s="18">
        <v>1500</v>
      </c>
      <c r="I153" s="19"/>
      <c r="J153" s="19"/>
      <c r="K153" s="20"/>
      <c r="L153" s="21"/>
      <c r="M153" s="20"/>
      <c r="N153" s="21"/>
      <c r="O153" s="20"/>
      <c r="P153" s="21"/>
      <c r="Q153" s="13"/>
      <c r="R153" s="14"/>
      <c r="S153" s="22"/>
      <c r="T153" s="16" t="s">
        <v>293</v>
      </c>
    </row>
    <row r="154" spans="1:20" ht="40.799999999999997" x14ac:dyDescent="0.25">
      <c r="A154" s="13">
        <v>98</v>
      </c>
      <c r="B154" s="14" t="s">
        <v>511</v>
      </c>
      <c r="C154" s="15" t="s">
        <v>509</v>
      </c>
      <c r="D154" s="14" t="s">
        <v>510</v>
      </c>
      <c r="E154" s="16" t="s">
        <v>562</v>
      </c>
      <c r="F154" s="13" t="s">
        <v>39</v>
      </c>
      <c r="G154" s="17"/>
      <c r="H154" s="18">
        <v>2257.96</v>
      </c>
      <c r="I154" s="19" t="s">
        <v>39</v>
      </c>
      <c r="J154" s="19" t="s">
        <v>919</v>
      </c>
      <c r="K154" s="20"/>
      <c r="L154" s="21">
        <f>N154+P154</f>
        <v>2257.96</v>
      </c>
      <c r="M154" s="20"/>
      <c r="N154" s="21">
        <v>2257.96</v>
      </c>
      <c r="O154" s="20"/>
      <c r="P154" s="21"/>
      <c r="Q154" s="13"/>
      <c r="R154" s="14"/>
      <c r="S154" s="22"/>
      <c r="T154" s="16" t="s">
        <v>565</v>
      </c>
    </row>
    <row r="155" spans="1:20" ht="20.399999999999999" x14ac:dyDescent="0.25">
      <c r="A155" s="13">
        <v>99</v>
      </c>
      <c r="B155" s="14" t="s">
        <v>570</v>
      </c>
      <c r="C155" s="15" t="s">
        <v>569</v>
      </c>
      <c r="D155" s="14" t="s">
        <v>571</v>
      </c>
      <c r="E155" s="16"/>
      <c r="F155" s="13" t="s">
        <v>39</v>
      </c>
      <c r="G155" s="17"/>
      <c r="H155" s="18">
        <v>144</v>
      </c>
      <c r="I155" s="19"/>
      <c r="J155" s="19"/>
      <c r="K155" s="20"/>
      <c r="L155" s="21"/>
      <c r="M155" s="20"/>
      <c r="N155" s="21"/>
      <c r="O155" s="20"/>
      <c r="P155" s="21"/>
      <c r="Q155" s="13"/>
      <c r="R155" s="14"/>
      <c r="S155" s="22"/>
      <c r="T155" s="16"/>
    </row>
    <row r="156" spans="1:20" ht="75" customHeight="1" x14ac:dyDescent="0.25">
      <c r="A156" s="13">
        <v>100</v>
      </c>
      <c r="B156" s="14" t="s">
        <v>109</v>
      </c>
      <c r="C156" s="15" t="s">
        <v>107</v>
      </c>
      <c r="D156" s="14" t="s">
        <v>108</v>
      </c>
      <c r="E156" s="16" t="s">
        <v>562</v>
      </c>
      <c r="F156" s="13" t="s">
        <v>39</v>
      </c>
      <c r="G156" s="17"/>
      <c r="H156" s="18">
        <v>6246.3</v>
      </c>
      <c r="I156" s="19" t="s">
        <v>39</v>
      </c>
      <c r="J156" s="19" t="s">
        <v>563</v>
      </c>
      <c r="K156" s="20"/>
      <c r="L156" s="21">
        <f>N156+P156</f>
        <v>7142.5</v>
      </c>
      <c r="M156" s="20"/>
      <c r="N156" s="21">
        <f>6246.3+896.2</f>
        <v>7142.5</v>
      </c>
      <c r="O156" s="20"/>
      <c r="P156" s="21"/>
      <c r="Q156" s="13"/>
      <c r="R156" s="14" t="s">
        <v>564</v>
      </c>
      <c r="S156" s="22"/>
      <c r="T156" s="16" t="s">
        <v>565</v>
      </c>
    </row>
    <row r="157" spans="1:20" ht="30.6" x14ac:dyDescent="0.25">
      <c r="A157" s="13">
        <v>101</v>
      </c>
      <c r="B157" s="24" t="s">
        <v>204</v>
      </c>
      <c r="C157" s="25" t="s">
        <v>203</v>
      </c>
      <c r="D157" s="24" t="s">
        <v>205</v>
      </c>
      <c r="E157" s="26"/>
      <c r="F157" s="23" t="s">
        <v>39</v>
      </c>
      <c r="G157" s="27"/>
      <c r="H157" s="18">
        <v>481.86</v>
      </c>
      <c r="I157" s="19"/>
      <c r="J157" s="19"/>
      <c r="K157" s="20"/>
      <c r="L157" s="21"/>
      <c r="M157" s="20"/>
      <c r="N157" s="21"/>
      <c r="O157" s="20"/>
      <c r="P157" s="21"/>
      <c r="Q157" s="13"/>
      <c r="R157" s="14"/>
      <c r="S157" s="22"/>
      <c r="T157" s="16"/>
    </row>
    <row r="158" spans="1:20" ht="104.25" customHeight="1" x14ac:dyDescent="0.25">
      <c r="A158" s="13">
        <v>102</v>
      </c>
      <c r="B158" s="14" t="s">
        <v>111</v>
      </c>
      <c r="C158" s="15" t="s">
        <v>110</v>
      </c>
      <c r="D158" s="14" t="s">
        <v>112</v>
      </c>
      <c r="E158" s="16"/>
      <c r="F158" s="13" t="s">
        <v>39</v>
      </c>
      <c r="G158" s="17"/>
      <c r="H158" s="18">
        <v>10281.01</v>
      </c>
      <c r="I158" s="19"/>
      <c r="J158" s="19"/>
      <c r="K158" s="20"/>
      <c r="L158" s="21"/>
      <c r="M158" s="20"/>
      <c r="N158" s="21"/>
      <c r="O158" s="20"/>
      <c r="P158" s="21"/>
      <c r="Q158" s="13"/>
      <c r="R158" s="14"/>
      <c r="S158" s="22"/>
      <c r="T158" s="16" t="s">
        <v>113</v>
      </c>
    </row>
    <row r="159" spans="1:20" ht="20.399999999999999" x14ac:dyDescent="0.25">
      <c r="A159" s="13">
        <v>103</v>
      </c>
      <c r="B159" s="14" t="s">
        <v>592</v>
      </c>
      <c r="C159" s="15" t="s">
        <v>590</v>
      </c>
      <c r="D159" s="14" t="s">
        <v>591</v>
      </c>
      <c r="E159" s="16"/>
      <c r="F159" s="13" t="s">
        <v>39</v>
      </c>
      <c r="G159" s="17"/>
      <c r="H159" s="18">
        <v>798.8</v>
      </c>
      <c r="I159" s="19"/>
      <c r="J159" s="19"/>
      <c r="K159" s="20"/>
      <c r="L159" s="21"/>
      <c r="M159" s="20"/>
      <c r="N159" s="21"/>
      <c r="O159" s="20"/>
      <c r="P159" s="21"/>
      <c r="Q159" s="13"/>
      <c r="R159" s="14"/>
      <c r="S159" s="22"/>
      <c r="T159" s="16"/>
    </row>
    <row r="160" spans="1:20" ht="20.399999999999999" x14ac:dyDescent="0.25">
      <c r="A160" s="13">
        <v>104</v>
      </c>
      <c r="B160" s="14" t="s">
        <v>668</v>
      </c>
      <c r="C160" s="15" t="s">
        <v>669</v>
      </c>
      <c r="D160" s="14" t="s">
        <v>670</v>
      </c>
      <c r="E160" s="16"/>
      <c r="F160" s="13" t="s">
        <v>39</v>
      </c>
      <c r="G160" s="17"/>
      <c r="H160" s="18">
        <v>0</v>
      </c>
      <c r="I160" s="19"/>
      <c r="J160" s="19"/>
      <c r="K160" s="20"/>
      <c r="L160" s="21"/>
      <c r="M160" s="20"/>
      <c r="N160" s="21"/>
      <c r="O160" s="20"/>
      <c r="P160" s="21"/>
      <c r="Q160" s="13"/>
      <c r="R160" s="14"/>
      <c r="S160" s="22"/>
      <c r="T160" s="16"/>
    </row>
    <row r="161" spans="1:20" ht="20.399999999999999" x14ac:dyDescent="0.25">
      <c r="A161" s="13">
        <v>105</v>
      </c>
      <c r="B161" s="14" t="s">
        <v>771</v>
      </c>
      <c r="C161" s="15" t="s">
        <v>772</v>
      </c>
      <c r="D161" s="14" t="s">
        <v>670</v>
      </c>
      <c r="E161" s="16"/>
      <c r="F161" s="13" t="s">
        <v>39</v>
      </c>
      <c r="G161" s="17"/>
      <c r="H161" s="18">
        <v>752.38</v>
      </c>
      <c r="I161" s="19"/>
      <c r="J161" s="19"/>
      <c r="K161" s="20"/>
      <c r="L161" s="21"/>
      <c r="M161" s="20"/>
      <c r="N161" s="21"/>
      <c r="O161" s="20"/>
      <c r="P161" s="21"/>
      <c r="Q161" s="13"/>
      <c r="R161" s="14"/>
      <c r="S161" s="22"/>
      <c r="T161" s="16"/>
    </row>
    <row r="162" spans="1:20" ht="20.399999999999999" x14ac:dyDescent="0.25">
      <c r="A162" s="13">
        <v>106</v>
      </c>
      <c r="B162" s="14" t="s">
        <v>720</v>
      </c>
      <c r="C162" s="15" t="s">
        <v>721</v>
      </c>
      <c r="D162" s="14" t="s">
        <v>722</v>
      </c>
      <c r="E162" s="16"/>
      <c r="F162" s="13" t="s">
        <v>39</v>
      </c>
      <c r="G162" s="17"/>
      <c r="H162" s="18">
        <v>0.5</v>
      </c>
      <c r="I162" s="19"/>
      <c r="J162" s="19"/>
      <c r="K162" s="20"/>
      <c r="L162" s="21"/>
      <c r="M162" s="20"/>
      <c r="N162" s="21"/>
      <c r="O162" s="20"/>
      <c r="P162" s="21"/>
      <c r="Q162" s="13"/>
      <c r="R162" s="14"/>
      <c r="S162" s="22"/>
      <c r="T162" s="16"/>
    </row>
    <row r="163" spans="1:20" ht="40.799999999999997" x14ac:dyDescent="0.25">
      <c r="A163" s="13">
        <v>107</v>
      </c>
      <c r="B163" s="14" t="s">
        <v>446</v>
      </c>
      <c r="C163" s="15" t="s">
        <v>444</v>
      </c>
      <c r="D163" s="14" t="s">
        <v>445</v>
      </c>
      <c r="E163" s="16" t="s">
        <v>562</v>
      </c>
      <c r="F163" s="13" t="s">
        <v>39</v>
      </c>
      <c r="G163" s="17"/>
      <c r="H163" s="18">
        <v>10015.49</v>
      </c>
      <c r="I163" s="19" t="s">
        <v>39</v>
      </c>
      <c r="J163" s="19" t="s">
        <v>815</v>
      </c>
      <c r="K163" s="20"/>
      <c r="L163" s="21">
        <f>N163+P163</f>
        <v>11121.85</v>
      </c>
      <c r="M163" s="20"/>
      <c r="N163" s="21">
        <f>10333.18+788.67</f>
        <v>11121.85</v>
      </c>
      <c r="O163" s="20"/>
      <c r="P163" s="21"/>
      <c r="Q163" s="13" t="s">
        <v>821</v>
      </c>
      <c r="R163" s="14" t="s">
        <v>822</v>
      </c>
      <c r="S163" s="22"/>
      <c r="T163" s="16"/>
    </row>
    <row r="164" spans="1:20" ht="30.6" x14ac:dyDescent="0.25">
      <c r="A164" s="13">
        <v>108</v>
      </c>
      <c r="B164" s="14" t="s">
        <v>795</v>
      </c>
      <c r="C164" s="15" t="s">
        <v>114</v>
      </c>
      <c r="D164" s="14" t="s">
        <v>115</v>
      </c>
      <c r="E164" s="16"/>
      <c r="F164" s="13" t="s">
        <v>39</v>
      </c>
      <c r="G164" s="17"/>
      <c r="H164" s="18">
        <v>2829.13</v>
      </c>
      <c r="I164" s="19"/>
      <c r="J164" s="19"/>
      <c r="K164" s="20"/>
      <c r="L164" s="21"/>
      <c r="M164" s="20"/>
      <c r="N164" s="21"/>
      <c r="O164" s="20"/>
      <c r="P164" s="21"/>
      <c r="Q164" s="13"/>
      <c r="R164" s="14"/>
      <c r="S164" s="22"/>
      <c r="T164" s="16"/>
    </row>
    <row r="165" spans="1:20" ht="20.399999999999999" x14ac:dyDescent="0.25">
      <c r="A165" s="13">
        <v>109</v>
      </c>
      <c r="B165" s="14" t="s">
        <v>351</v>
      </c>
      <c r="C165" s="15" t="s">
        <v>349</v>
      </c>
      <c r="D165" s="14" t="s">
        <v>350</v>
      </c>
      <c r="E165" s="16"/>
      <c r="F165" s="13" t="s">
        <v>39</v>
      </c>
      <c r="G165" s="17"/>
      <c r="H165" s="18">
        <v>1800</v>
      </c>
      <c r="I165" s="19"/>
      <c r="J165" s="19"/>
      <c r="K165" s="20"/>
      <c r="L165" s="21"/>
      <c r="M165" s="20"/>
      <c r="N165" s="21"/>
      <c r="O165" s="20"/>
      <c r="P165" s="21"/>
      <c r="Q165" s="13"/>
      <c r="R165" s="14"/>
      <c r="S165" s="22"/>
      <c r="T165" s="16"/>
    </row>
    <row r="166" spans="1:20" ht="61.2" x14ac:dyDescent="0.25">
      <c r="A166" s="13">
        <v>110</v>
      </c>
      <c r="B166" s="14" t="s">
        <v>482</v>
      </c>
      <c r="C166" s="15" t="s">
        <v>481</v>
      </c>
      <c r="D166" s="14" t="s">
        <v>483</v>
      </c>
      <c r="E166" s="16"/>
      <c r="F166" s="13" t="s">
        <v>39</v>
      </c>
      <c r="G166" s="17"/>
      <c r="H166" s="18">
        <v>7126.98</v>
      </c>
      <c r="I166" s="19"/>
      <c r="J166" s="19"/>
      <c r="K166" s="20"/>
      <c r="L166" s="21"/>
      <c r="M166" s="20"/>
      <c r="N166" s="21"/>
      <c r="O166" s="20"/>
      <c r="P166" s="21"/>
      <c r="Q166" s="13"/>
      <c r="R166" s="14"/>
      <c r="S166" s="22"/>
      <c r="T166" s="16" t="s">
        <v>484</v>
      </c>
    </row>
    <row r="167" spans="1:20" ht="71.400000000000006" x14ac:dyDescent="0.25">
      <c r="A167" s="13">
        <v>111</v>
      </c>
      <c r="B167" s="14" t="s">
        <v>1036</v>
      </c>
      <c r="C167" s="15" t="s">
        <v>1038</v>
      </c>
      <c r="D167" s="14" t="s">
        <v>1037</v>
      </c>
      <c r="E167" s="16" t="s">
        <v>562</v>
      </c>
      <c r="F167" s="13" t="s">
        <v>839</v>
      </c>
      <c r="G167" s="17"/>
      <c r="H167" s="18"/>
      <c r="I167" s="19" t="s">
        <v>39</v>
      </c>
      <c r="J167" s="19" t="s">
        <v>880</v>
      </c>
      <c r="K167" s="20"/>
      <c r="L167" s="21">
        <f>N167+P167</f>
        <v>2230.83</v>
      </c>
      <c r="M167" s="20"/>
      <c r="N167" s="21">
        <f>2230.83</f>
        <v>2230.83</v>
      </c>
      <c r="O167" s="20"/>
      <c r="P167" s="21"/>
      <c r="Q167" s="13"/>
      <c r="R167" s="14" t="s">
        <v>1039</v>
      </c>
      <c r="S167" s="22"/>
      <c r="T167" s="16" t="s">
        <v>1040</v>
      </c>
    </row>
    <row r="168" spans="1:20" ht="20.399999999999999" x14ac:dyDescent="0.25">
      <c r="A168" s="13">
        <v>112</v>
      </c>
      <c r="B168" s="14" t="s">
        <v>786</v>
      </c>
      <c r="C168" s="15" t="s">
        <v>787</v>
      </c>
      <c r="D168" s="14" t="s">
        <v>788</v>
      </c>
      <c r="E168" s="16"/>
      <c r="F168" s="13" t="s">
        <v>39</v>
      </c>
      <c r="G168" s="17"/>
      <c r="H168" s="18">
        <v>4750</v>
      </c>
      <c r="I168" s="19"/>
      <c r="J168" s="19"/>
      <c r="K168" s="20"/>
      <c r="L168" s="21"/>
      <c r="M168" s="20"/>
      <c r="N168" s="21"/>
      <c r="O168" s="20"/>
      <c r="P168" s="21"/>
      <c r="Q168" s="13"/>
      <c r="R168" s="14"/>
      <c r="S168" s="22"/>
      <c r="T168" s="16"/>
    </row>
    <row r="169" spans="1:20" ht="40.799999999999997" x14ac:dyDescent="0.25">
      <c r="A169" s="13">
        <v>113</v>
      </c>
      <c r="B169" s="14" t="s">
        <v>285</v>
      </c>
      <c r="C169" s="15" t="s">
        <v>281</v>
      </c>
      <c r="D169" s="14" t="s">
        <v>282</v>
      </c>
      <c r="E169" s="16" t="s">
        <v>562</v>
      </c>
      <c r="F169" s="13" t="s">
        <v>39</v>
      </c>
      <c r="G169" s="17"/>
      <c r="H169" s="18">
        <v>2687.77</v>
      </c>
      <c r="I169" s="19" t="s">
        <v>39</v>
      </c>
      <c r="J169" s="19" t="s">
        <v>861</v>
      </c>
      <c r="K169" s="20"/>
      <c r="L169" s="21">
        <f>N169+P169</f>
        <v>2687.77</v>
      </c>
      <c r="M169" s="20"/>
      <c r="N169" s="21">
        <v>2687.77</v>
      </c>
      <c r="O169" s="20"/>
      <c r="P169" s="21"/>
      <c r="Q169" s="13"/>
      <c r="R169" s="14"/>
      <c r="S169" s="22"/>
      <c r="T169" s="16" t="s">
        <v>860</v>
      </c>
    </row>
    <row r="170" spans="1:20" ht="126" customHeight="1" x14ac:dyDescent="0.25">
      <c r="A170" s="13">
        <v>114</v>
      </c>
      <c r="B170" s="14" t="s">
        <v>331</v>
      </c>
      <c r="C170" s="15" t="s">
        <v>329</v>
      </c>
      <c r="D170" s="14" t="s">
        <v>330</v>
      </c>
      <c r="E170" s="16"/>
      <c r="F170" s="13" t="s">
        <v>39</v>
      </c>
      <c r="G170" s="17"/>
      <c r="H170" s="18">
        <v>10</v>
      </c>
      <c r="I170" s="19"/>
      <c r="J170" s="19"/>
      <c r="K170" s="20"/>
      <c r="L170" s="21"/>
      <c r="M170" s="20"/>
      <c r="N170" s="21"/>
      <c r="O170" s="20"/>
      <c r="P170" s="21"/>
      <c r="Q170" s="13"/>
      <c r="R170" s="14"/>
      <c r="S170" s="22"/>
      <c r="T170" s="16" t="s">
        <v>332</v>
      </c>
    </row>
    <row r="171" spans="1:20" ht="20.399999999999999" x14ac:dyDescent="0.25">
      <c r="A171" s="13">
        <v>115</v>
      </c>
      <c r="B171" s="14" t="s">
        <v>420</v>
      </c>
      <c r="C171" s="15" t="s">
        <v>419</v>
      </c>
      <c r="D171" s="14" t="s">
        <v>421</v>
      </c>
      <c r="E171" s="16"/>
      <c r="F171" s="13" t="s">
        <v>39</v>
      </c>
      <c r="G171" s="17"/>
      <c r="H171" s="18">
        <v>247837.5</v>
      </c>
      <c r="I171" s="19"/>
      <c r="J171" s="19"/>
      <c r="K171" s="20"/>
      <c r="L171" s="21"/>
      <c r="M171" s="20"/>
      <c r="N171" s="21"/>
      <c r="O171" s="20"/>
      <c r="P171" s="21"/>
      <c r="Q171" s="13"/>
      <c r="R171" s="14"/>
      <c r="S171" s="22"/>
      <c r="T171" s="16"/>
    </row>
    <row r="172" spans="1:20" ht="20.399999999999999" x14ac:dyDescent="0.25">
      <c r="A172" s="13">
        <v>116</v>
      </c>
      <c r="B172" s="14" t="s">
        <v>126</v>
      </c>
      <c r="C172" s="15" t="s">
        <v>125</v>
      </c>
      <c r="D172" s="14" t="s">
        <v>127</v>
      </c>
      <c r="E172" s="16"/>
      <c r="F172" s="13" t="s">
        <v>39</v>
      </c>
      <c r="G172" s="17"/>
      <c r="H172" s="18">
        <v>810.89</v>
      </c>
      <c r="I172" s="19"/>
      <c r="J172" s="19"/>
      <c r="K172" s="20"/>
      <c r="L172" s="21"/>
      <c r="M172" s="20"/>
      <c r="N172" s="21"/>
      <c r="O172" s="20"/>
      <c r="P172" s="21"/>
      <c r="Q172" s="13"/>
      <c r="R172" s="14"/>
      <c r="S172" s="22"/>
      <c r="T172" s="16"/>
    </row>
    <row r="173" spans="1:20" ht="20.399999999999999" x14ac:dyDescent="0.25">
      <c r="A173" s="13">
        <v>117</v>
      </c>
      <c r="B173" s="14" t="s">
        <v>117</v>
      </c>
      <c r="C173" s="15" t="s">
        <v>116</v>
      </c>
      <c r="D173" s="14" t="s">
        <v>118</v>
      </c>
      <c r="E173" s="16"/>
      <c r="F173" s="13" t="s">
        <v>39</v>
      </c>
      <c r="G173" s="17"/>
      <c r="H173" s="18">
        <v>3515.81</v>
      </c>
      <c r="I173" s="19"/>
      <c r="J173" s="19"/>
      <c r="K173" s="20"/>
      <c r="L173" s="21"/>
      <c r="M173" s="20"/>
      <c r="N173" s="21"/>
      <c r="O173" s="20"/>
      <c r="P173" s="21"/>
      <c r="Q173" s="13"/>
      <c r="R173" s="14"/>
      <c r="S173" s="22"/>
      <c r="T173" s="16"/>
    </row>
    <row r="174" spans="1:20" ht="40.799999999999997" x14ac:dyDescent="0.25">
      <c r="A174" s="13">
        <v>118</v>
      </c>
      <c r="B174" s="14" t="s">
        <v>69</v>
      </c>
      <c r="C174" s="15" t="s">
        <v>68</v>
      </c>
      <c r="D174" s="14" t="s">
        <v>70</v>
      </c>
      <c r="E174" s="16" t="s">
        <v>562</v>
      </c>
      <c r="F174" s="13" t="s">
        <v>39</v>
      </c>
      <c r="G174" s="17"/>
      <c r="H174" s="18">
        <v>9223.92</v>
      </c>
      <c r="I174" s="19" t="s">
        <v>39</v>
      </c>
      <c r="J174" s="19" t="s">
        <v>857</v>
      </c>
      <c r="K174" s="20"/>
      <c r="L174" s="21">
        <f>N174+P174</f>
        <v>10573.16</v>
      </c>
      <c r="M174" s="20"/>
      <c r="N174" s="21">
        <f>9248.92+1021.98</f>
        <v>10270.9</v>
      </c>
      <c r="O174" s="20"/>
      <c r="P174" s="21">
        <v>302.26</v>
      </c>
      <c r="Q174" s="13"/>
      <c r="R174" s="14" t="s">
        <v>859</v>
      </c>
      <c r="S174" s="22"/>
      <c r="T174" s="16" t="s">
        <v>860</v>
      </c>
    </row>
    <row r="175" spans="1:20" ht="20.399999999999999" x14ac:dyDescent="0.25">
      <c r="A175" s="13">
        <v>119</v>
      </c>
      <c r="B175" s="14" t="s">
        <v>120</v>
      </c>
      <c r="C175" s="15" t="s">
        <v>119</v>
      </c>
      <c r="D175" s="14" t="s">
        <v>121</v>
      </c>
      <c r="E175" s="16"/>
      <c r="F175" s="13" t="s">
        <v>39</v>
      </c>
      <c r="G175" s="17"/>
      <c r="H175" s="18">
        <v>1053.8499999999999</v>
      </c>
      <c r="I175" s="19"/>
      <c r="J175" s="19"/>
      <c r="K175" s="20"/>
      <c r="L175" s="21"/>
      <c r="M175" s="20"/>
      <c r="N175" s="21"/>
      <c r="O175" s="20"/>
      <c r="P175" s="21"/>
      <c r="Q175" s="13"/>
      <c r="R175" s="14"/>
      <c r="S175" s="22"/>
      <c r="T175" s="16"/>
    </row>
    <row r="176" spans="1:20" ht="94.5" customHeight="1" x14ac:dyDescent="0.25">
      <c r="A176" s="13">
        <v>120</v>
      </c>
      <c r="B176" s="14" t="s">
        <v>123</v>
      </c>
      <c r="C176" s="15" t="s">
        <v>122</v>
      </c>
      <c r="D176" s="14" t="s">
        <v>124</v>
      </c>
      <c r="E176" s="16" t="s">
        <v>562</v>
      </c>
      <c r="F176" s="13" t="s">
        <v>39</v>
      </c>
      <c r="G176" s="17"/>
      <c r="H176" s="18">
        <v>12268.08</v>
      </c>
      <c r="I176" s="19" t="s">
        <v>39</v>
      </c>
      <c r="J176" s="19" t="s">
        <v>880</v>
      </c>
      <c r="K176" s="20"/>
      <c r="L176" s="21">
        <f>N176+P176</f>
        <v>14953.31</v>
      </c>
      <c r="M176" s="20"/>
      <c r="N176" s="21">
        <f>12268.08+2685.23</f>
        <v>14953.31</v>
      </c>
      <c r="O176" s="20"/>
      <c r="P176" s="21"/>
      <c r="Q176" s="13" t="s">
        <v>907</v>
      </c>
      <c r="R176" s="14"/>
      <c r="S176" s="22"/>
      <c r="T176" s="16" t="s">
        <v>165</v>
      </c>
    </row>
    <row r="177" spans="1:20" ht="91.8" x14ac:dyDescent="0.25">
      <c r="A177" s="13">
        <v>121</v>
      </c>
      <c r="B177" s="14" t="s">
        <v>284</v>
      </c>
      <c r="C177" s="15" t="s">
        <v>283</v>
      </c>
      <c r="D177" s="14" t="s">
        <v>286</v>
      </c>
      <c r="E177" s="16" t="s">
        <v>562</v>
      </c>
      <c r="F177" s="13" t="s">
        <v>39</v>
      </c>
      <c r="G177" s="17"/>
      <c r="H177" s="18">
        <v>1488.87</v>
      </c>
      <c r="I177" s="19" t="s">
        <v>39</v>
      </c>
      <c r="J177" s="19" t="s">
        <v>880</v>
      </c>
      <c r="K177" s="20"/>
      <c r="L177" s="21">
        <f>N177+P177</f>
        <v>1488.87</v>
      </c>
      <c r="M177" s="20"/>
      <c r="N177" s="21">
        <v>1488.87</v>
      </c>
      <c r="O177" s="20"/>
      <c r="P177" s="21"/>
      <c r="Q177" s="13"/>
      <c r="R177" s="14" t="s">
        <v>887</v>
      </c>
      <c r="S177" s="22"/>
      <c r="T177" s="16" t="s">
        <v>886</v>
      </c>
    </row>
    <row r="178" spans="1:20" ht="40.799999999999997" x14ac:dyDescent="0.25">
      <c r="A178" s="13">
        <v>122</v>
      </c>
      <c r="B178" s="14" t="s">
        <v>561</v>
      </c>
      <c r="C178" s="15" t="s">
        <v>559</v>
      </c>
      <c r="D178" s="14" t="s">
        <v>560</v>
      </c>
      <c r="E178" s="16" t="s">
        <v>562</v>
      </c>
      <c r="F178" s="13" t="s">
        <v>39</v>
      </c>
      <c r="G178" s="17"/>
      <c r="H178" s="18">
        <v>693.11</v>
      </c>
      <c r="I178" s="19" t="s">
        <v>39</v>
      </c>
      <c r="J178" s="19" t="s">
        <v>880</v>
      </c>
      <c r="K178" s="20"/>
      <c r="L178" s="21">
        <f>N178+P178</f>
        <v>693.11</v>
      </c>
      <c r="M178" s="20"/>
      <c r="N178" s="21">
        <v>693.11</v>
      </c>
      <c r="O178" s="20"/>
      <c r="P178" s="21"/>
      <c r="Q178" s="13"/>
      <c r="R178" s="14" t="s">
        <v>887</v>
      </c>
      <c r="S178" s="22"/>
      <c r="T178" s="16" t="s">
        <v>565</v>
      </c>
    </row>
    <row r="179" spans="1:20" ht="71.400000000000006" x14ac:dyDescent="0.25">
      <c r="A179" s="13">
        <v>123</v>
      </c>
      <c r="B179" s="14" t="s">
        <v>273</v>
      </c>
      <c r="C179" s="15" t="s">
        <v>272</v>
      </c>
      <c r="D179" s="14" t="s">
        <v>274</v>
      </c>
      <c r="E179" s="16"/>
      <c r="F179" s="13" t="s">
        <v>39</v>
      </c>
      <c r="G179" s="17"/>
      <c r="H179" s="18">
        <v>2667</v>
      </c>
      <c r="I179" s="19"/>
      <c r="J179" s="19"/>
      <c r="K179" s="20"/>
      <c r="L179" s="21"/>
      <c r="M179" s="20"/>
      <c r="N179" s="21"/>
      <c r="O179" s="20"/>
      <c r="P179" s="21"/>
      <c r="Q179" s="13"/>
      <c r="R179" s="14"/>
      <c r="S179" s="22"/>
      <c r="T179" s="16" t="s">
        <v>276</v>
      </c>
    </row>
    <row r="180" spans="1:20" ht="51" x14ac:dyDescent="0.25">
      <c r="A180" s="13">
        <v>124</v>
      </c>
      <c r="B180" s="14" t="s">
        <v>633</v>
      </c>
      <c r="C180" s="15" t="s">
        <v>634</v>
      </c>
      <c r="D180" s="14" t="s">
        <v>834</v>
      </c>
      <c r="E180" s="16" t="s">
        <v>562</v>
      </c>
      <c r="F180" s="13" t="s">
        <v>39</v>
      </c>
      <c r="G180" s="17"/>
      <c r="H180" s="18">
        <v>57960.91</v>
      </c>
      <c r="I180" s="19" t="s">
        <v>39</v>
      </c>
      <c r="J180" s="19" t="s">
        <v>831</v>
      </c>
      <c r="K180" s="20"/>
      <c r="L180" s="21">
        <f>N180+P180</f>
        <v>59957.71</v>
      </c>
      <c r="M180" s="20"/>
      <c r="N180" s="21">
        <v>59957.71</v>
      </c>
      <c r="O180" s="20"/>
      <c r="P180" s="21"/>
      <c r="Q180" s="13"/>
      <c r="R180" s="14" t="s">
        <v>835</v>
      </c>
      <c r="S180" s="22"/>
      <c r="T180" s="16" t="s">
        <v>836</v>
      </c>
    </row>
    <row r="181" spans="1:20" ht="20.399999999999999" x14ac:dyDescent="0.25">
      <c r="A181" s="13">
        <v>125</v>
      </c>
      <c r="B181" s="14" t="s">
        <v>260</v>
      </c>
      <c r="C181" s="15" t="s">
        <v>259</v>
      </c>
      <c r="D181" s="14" t="s">
        <v>261</v>
      </c>
      <c r="E181" s="16" t="s">
        <v>562</v>
      </c>
      <c r="F181" s="13" t="s">
        <v>39</v>
      </c>
      <c r="G181" s="17"/>
      <c r="H181" s="18">
        <v>211568.75</v>
      </c>
      <c r="I181" s="19" t="s">
        <v>39</v>
      </c>
      <c r="J181" s="19" t="s">
        <v>861</v>
      </c>
      <c r="K181" s="20"/>
      <c r="L181" s="21">
        <f>N181+P181</f>
        <v>113758.31</v>
      </c>
      <c r="M181" s="20"/>
      <c r="N181" s="21">
        <v>113758.31</v>
      </c>
      <c r="O181" s="20"/>
      <c r="P181" s="21"/>
      <c r="Q181" s="13" t="s">
        <v>978</v>
      </c>
      <c r="R181" s="14" t="s">
        <v>977</v>
      </c>
      <c r="S181" s="22"/>
      <c r="T181" s="16"/>
    </row>
    <row r="182" spans="1:20" ht="20.399999999999999" x14ac:dyDescent="0.25">
      <c r="A182" s="13">
        <v>126</v>
      </c>
      <c r="B182" s="14" t="s">
        <v>207</v>
      </c>
      <c r="C182" s="15" t="s">
        <v>206</v>
      </c>
      <c r="D182" s="14" t="s">
        <v>208</v>
      </c>
      <c r="E182" s="16"/>
      <c r="F182" s="13" t="s">
        <v>39</v>
      </c>
      <c r="G182" s="17"/>
      <c r="H182" s="18">
        <v>766.91</v>
      </c>
      <c r="I182" s="19"/>
      <c r="J182" s="19"/>
      <c r="K182" s="20"/>
      <c r="L182" s="21"/>
      <c r="M182" s="20"/>
      <c r="N182" s="21"/>
      <c r="O182" s="20"/>
      <c r="P182" s="21"/>
      <c r="Q182" s="13"/>
      <c r="R182" s="14"/>
      <c r="S182" s="22"/>
      <c r="T182" s="16"/>
    </row>
    <row r="183" spans="1:20" ht="71.400000000000006" x14ac:dyDescent="0.25">
      <c r="A183" s="35">
        <v>127</v>
      </c>
      <c r="B183" s="41" t="s">
        <v>558</v>
      </c>
      <c r="C183" s="43" t="s">
        <v>557</v>
      </c>
      <c r="D183" s="41" t="s">
        <v>359</v>
      </c>
      <c r="E183" s="16" t="s">
        <v>562</v>
      </c>
      <c r="F183" s="35" t="s">
        <v>39</v>
      </c>
      <c r="G183" s="47"/>
      <c r="H183" s="45">
        <v>9634.56</v>
      </c>
      <c r="I183" s="39" t="s">
        <v>39</v>
      </c>
      <c r="J183" s="39" t="s">
        <v>938</v>
      </c>
      <c r="K183" s="20"/>
      <c r="L183" s="21">
        <f>N183+P183</f>
        <v>38558.33</v>
      </c>
      <c r="M183" s="20"/>
      <c r="N183" s="21">
        <f>9634.56+1048.77</f>
        <v>10683.33</v>
      </c>
      <c r="O183" s="20"/>
      <c r="P183" s="21">
        <v>27875</v>
      </c>
      <c r="Q183" s="13" t="s">
        <v>999</v>
      </c>
      <c r="R183" s="14" t="s">
        <v>998</v>
      </c>
      <c r="S183" s="22"/>
      <c r="T183" s="35"/>
    </row>
    <row r="184" spans="1:20" ht="91.8" x14ac:dyDescent="0.25">
      <c r="A184" s="36"/>
      <c r="B184" s="42"/>
      <c r="C184" s="44"/>
      <c r="D184" s="42"/>
      <c r="E184" s="16" t="s">
        <v>959</v>
      </c>
      <c r="F184" s="36"/>
      <c r="G184" s="48"/>
      <c r="H184" s="46"/>
      <c r="I184" s="40"/>
      <c r="J184" s="40"/>
      <c r="K184" s="20"/>
      <c r="L184" s="21"/>
      <c r="M184" s="20"/>
      <c r="N184" s="21">
        <v>38558.33</v>
      </c>
      <c r="O184" s="20"/>
      <c r="P184" s="21"/>
      <c r="Q184" s="13"/>
      <c r="R184" s="14" t="s">
        <v>1031</v>
      </c>
      <c r="S184" s="22" t="s">
        <v>1032</v>
      </c>
      <c r="T184" s="36"/>
    </row>
    <row r="185" spans="1:20" ht="51" x14ac:dyDescent="0.25">
      <c r="A185" s="13">
        <v>128</v>
      </c>
      <c r="B185" s="14" t="s">
        <v>623</v>
      </c>
      <c r="C185" s="15" t="s">
        <v>622</v>
      </c>
      <c r="D185" s="14" t="s">
        <v>624</v>
      </c>
      <c r="E185" s="16"/>
      <c r="F185" s="13" t="s">
        <v>39</v>
      </c>
      <c r="G185" s="17"/>
      <c r="H185" s="32">
        <v>409.05</v>
      </c>
      <c r="I185" s="19"/>
      <c r="J185" s="19"/>
      <c r="K185" s="20"/>
      <c r="L185" s="21"/>
      <c r="M185" s="20"/>
      <c r="N185" s="21"/>
      <c r="O185" s="20"/>
      <c r="P185" s="21"/>
      <c r="Q185" s="13"/>
      <c r="R185" s="14"/>
      <c r="S185" s="22"/>
      <c r="T185" s="16" t="s">
        <v>810</v>
      </c>
    </row>
    <row r="186" spans="1:20" ht="20.399999999999999" x14ac:dyDescent="0.25">
      <c r="A186" s="13">
        <v>129</v>
      </c>
      <c r="B186" s="14" t="s">
        <v>502</v>
      </c>
      <c r="C186" s="15" t="s">
        <v>500</v>
      </c>
      <c r="D186" s="14" t="s">
        <v>501</v>
      </c>
      <c r="E186" s="16"/>
      <c r="F186" s="13" t="s">
        <v>39</v>
      </c>
      <c r="G186" s="17"/>
      <c r="H186" s="18">
        <v>1717.18</v>
      </c>
      <c r="I186" s="19"/>
      <c r="J186" s="19"/>
      <c r="K186" s="20"/>
      <c r="L186" s="21"/>
      <c r="M186" s="20"/>
      <c r="N186" s="21"/>
      <c r="O186" s="20"/>
      <c r="P186" s="21"/>
      <c r="Q186" s="13"/>
      <c r="R186" s="14"/>
      <c r="S186" s="22"/>
      <c r="T186" s="16"/>
    </row>
    <row r="187" spans="1:20" ht="20.399999999999999" x14ac:dyDescent="0.25">
      <c r="A187" s="13">
        <v>130</v>
      </c>
      <c r="B187" s="14" t="s">
        <v>637</v>
      </c>
      <c r="C187" s="15" t="s">
        <v>638</v>
      </c>
      <c r="D187" s="14" t="s">
        <v>639</v>
      </c>
      <c r="E187" s="16" t="s">
        <v>562</v>
      </c>
      <c r="F187" s="13" t="s">
        <v>39</v>
      </c>
      <c r="G187" s="17"/>
      <c r="H187" s="18">
        <v>8102.06</v>
      </c>
      <c r="I187" s="19" t="s">
        <v>39</v>
      </c>
      <c r="J187" s="19" t="s">
        <v>938</v>
      </c>
      <c r="K187" s="20"/>
      <c r="L187" s="21">
        <f>N187+P187</f>
        <v>8533.93</v>
      </c>
      <c r="M187" s="20"/>
      <c r="N187" s="21">
        <f>7113.03+1420.9</f>
        <v>8533.93</v>
      </c>
      <c r="O187" s="20"/>
      <c r="P187" s="21"/>
      <c r="Q187" s="13"/>
      <c r="R187" s="14" t="s">
        <v>987</v>
      </c>
      <c r="S187" s="22"/>
      <c r="T187" s="16"/>
    </row>
    <row r="188" spans="1:20" ht="30.6" x14ac:dyDescent="0.25">
      <c r="A188" s="13">
        <v>131</v>
      </c>
      <c r="B188" s="14" t="s">
        <v>838</v>
      </c>
      <c r="C188" s="15" t="s">
        <v>837</v>
      </c>
      <c r="D188" s="14" t="s">
        <v>841</v>
      </c>
      <c r="E188" s="16" t="s">
        <v>562</v>
      </c>
      <c r="F188" s="13" t="s">
        <v>839</v>
      </c>
      <c r="G188" s="17"/>
      <c r="H188" s="18"/>
      <c r="I188" s="19" t="s">
        <v>39</v>
      </c>
      <c r="J188" s="19" t="s">
        <v>840</v>
      </c>
      <c r="K188" s="20"/>
      <c r="L188" s="21">
        <f>N188+P188</f>
        <v>46217.75</v>
      </c>
      <c r="M188" s="20"/>
      <c r="N188" s="21">
        <f>42500+2265.21+1452.54</f>
        <v>46217.75</v>
      </c>
      <c r="O188" s="20"/>
      <c r="P188" s="21"/>
      <c r="Q188" s="13"/>
      <c r="R188" s="14" t="s">
        <v>842</v>
      </c>
      <c r="S188" s="22"/>
      <c r="T188" s="16"/>
    </row>
    <row r="189" spans="1:20" ht="71.400000000000006" x14ac:dyDescent="0.25">
      <c r="A189" s="13">
        <v>132</v>
      </c>
      <c r="B189" s="14" t="s">
        <v>463</v>
      </c>
      <c r="C189" s="15" t="s">
        <v>461</v>
      </c>
      <c r="D189" s="14" t="s">
        <v>462</v>
      </c>
      <c r="E189" s="16"/>
      <c r="F189" s="13" t="s">
        <v>39</v>
      </c>
      <c r="G189" s="17"/>
      <c r="H189" s="18">
        <v>875</v>
      </c>
      <c r="I189" s="19"/>
      <c r="J189" s="19"/>
      <c r="K189" s="20"/>
      <c r="L189" s="21"/>
      <c r="M189" s="20"/>
      <c r="N189" s="21"/>
      <c r="O189" s="20"/>
      <c r="P189" s="21"/>
      <c r="Q189" s="13"/>
      <c r="R189" s="14"/>
      <c r="S189" s="22"/>
      <c r="T189" s="16" t="s">
        <v>464</v>
      </c>
    </row>
    <row r="190" spans="1:20" ht="102" x14ac:dyDescent="0.25">
      <c r="A190" s="13">
        <v>133</v>
      </c>
      <c r="B190" s="14" t="s">
        <v>338</v>
      </c>
      <c r="C190" s="15" t="s">
        <v>336</v>
      </c>
      <c r="D190" s="14" t="s">
        <v>337</v>
      </c>
      <c r="E190" s="16" t="s">
        <v>562</v>
      </c>
      <c r="F190" s="13" t="s">
        <v>39</v>
      </c>
      <c r="G190" s="17"/>
      <c r="H190" s="18">
        <v>9164.69</v>
      </c>
      <c r="I190" s="19" t="s">
        <v>39</v>
      </c>
      <c r="J190" s="19" t="s">
        <v>938</v>
      </c>
      <c r="K190" s="20"/>
      <c r="L190" s="21">
        <f>N190+P190</f>
        <v>9723.51</v>
      </c>
      <c r="M190" s="20"/>
      <c r="N190" s="21">
        <f>9163.99+559.52</f>
        <v>9723.51</v>
      </c>
      <c r="O190" s="20"/>
      <c r="P190" s="21"/>
      <c r="Q190" s="13" t="s">
        <v>949</v>
      </c>
      <c r="R190" s="14" t="s">
        <v>948</v>
      </c>
      <c r="S190" s="22"/>
      <c r="T190" s="16" t="s">
        <v>981</v>
      </c>
    </row>
    <row r="191" spans="1:20" ht="30.6" x14ac:dyDescent="0.25">
      <c r="A191" s="13">
        <v>134</v>
      </c>
      <c r="B191" s="14" t="s">
        <v>890</v>
      </c>
      <c r="C191" s="15" t="s">
        <v>891</v>
      </c>
      <c r="D191" s="14" t="s">
        <v>892</v>
      </c>
      <c r="E191" s="16" t="s">
        <v>562</v>
      </c>
      <c r="F191" s="13" t="s">
        <v>839</v>
      </c>
      <c r="G191" s="17"/>
      <c r="H191" s="18"/>
      <c r="I191" s="19" t="s">
        <v>39</v>
      </c>
      <c r="J191" s="19" t="s">
        <v>880</v>
      </c>
      <c r="K191" s="20"/>
      <c r="L191" s="21">
        <f>N191+P191</f>
        <v>2873854.66</v>
      </c>
      <c r="M191" s="20"/>
      <c r="N191" s="21">
        <v>2873854.66</v>
      </c>
      <c r="O191" s="20"/>
      <c r="P191" s="21"/>
      <c r="Q191" s="13"/>
      <c r="R191" s="14" t="s">
        <v>893</v>
      </c>
      <c r="S191" s="22"/>
      <c r="T191" s="16"/>
    </row>
    <row r="192" spans="1:20" ht="20.399999999999999" x14ac:dyDescent="0.25">
      <c r="A192" s="13">
        <v>135</v>
      </c>
      <c r="B192" s="14" t="s">
        <v>363</v>
      </c>
      <c r="C192" s="15" t="s">
        <v>361</v>
      </c>
      <c r="D192" s="14" t="s">
        <v>362</v>
      </c>
      <c r="E192" s="16"/>
      <c r="F192" s="13" t="s">
        <v>39</v>
      </c>
      <c r="G192" s="17"/>
      <c r="H192" s="18">
        <v>163.5</v>
      </c>
      <c r="I192" s="19"/>
      <c r="J192" s="19"/>
      <c r="K192" s="20"/>
      <c r="L192" s="21"/>
      <c r="M192" s="20"/>
      <c r="N192" s="21"/>
      <c r="O192" s="20"/>
      <c r="P192" s="21"/>
      <c r="Q192" s="13"/>
      <c r="R192" s="14"/>
      <c r="S192" s="22"/>
      <c r="T192" s="16"/>
    </row>
    <row r="193" spans="1:20" ht="89.25" customHeight="1" x14ac:dyDescent="0.25">
      <c r="A193" s="13">
        <v>136</v>
      </c>
      <c r="B193" s="14" t="s">
        <v>489</v>
      </c>
      <c r="C193" s="15" t="s">
        <v>488</v>
      </c>
      <c r="D193" s="14" t="s">
        <v>490</v>
      </c>
      <c r="E193" s="16"/>
      <c r="F193" s="13" t="s">
        <v>39</v>
      </c>
      <c r="G193" s="17"/>
      <c r="H193" s="18">
        <v>164.26</v>
      </c>
      <c r="I193" s="19"/>
      <c r="J193" s="19"/>
      <c r="K193" s="20"/>
      <c r="L193" s="21"/>
      <c r="M193" s="20"/>
      <c r="N193" s="21"/>
      <c r="O193" s="20"/>
      <c r="P193" s="21"/>
      <c r="Q193" s="13"/>
      <c r="R193" s="14"/>
      <c r="S193" s="22"/>
      <c r="T193" s="16"/>
    </row>
    <row r="194" spans="1:20" ht="51" x14ac:dyDescent="0.25">
      <c r="A194" s="13">
        <v>137</v>
      </c>
      <c r="B194" s="14" t="s">
        <v>738</v>
      </c>
      <c r="C194" s="15" t="s">
        <v>739</v>
      </c>
      <c r="D194" s="14" t="s">
        <v>740</v>
      </c>
      <c r="E194" s="16"/>
      <c r="F194" s="13" t="s">
        <v>39</v>
      </c>
      <c r="G194" s="17"/>
      <c r="H194" s="32">
        <v>632.29999999999995</v>
      </c>
      <c r="I194" s="19"/>
      <c r="J194" s="19"/>
      <c r="K194" s="20"/>
      <c r="L194" s="21"/>
      <c r="M194" s="20"/>
      <c r="N194" s="21"/>
      <c r="O194" s="20"/>
      <c r="P194" s="21"/>
      <c r="Q194" s="13"/>
      <c r="R194" s="14"/>
      <c r="S194" s="22"/>
      <c r="T194" s="16" t="s">
        <v>805</v>
      </c>
    </row>
    <row r="195" spans="1:20" ht="20.399999999999999" x14ac:dyDescent="0.25">
      <c r="A195" s="13">
        <v>138</v>
      </c>
      <c r="B195" s="14" t="s">
        <v>476</v>
      </c>
      <c r="C195" s="15" t="s">
        <v>475</v>
      </c>
      <c r="D195" s="14" t="s">
        <v>477</v>
      </c>
      <c r="E195" s="16" t="s">
        <v>562</v>
      </c>
      <c r="F195" s="13" t="s">
        <v>39</v>
      </c>
      <c r="G195" s="17"/>
      <c r="H195" s="18">
        <v>892.5</v>
      </c>
      <c r="I195" s="19" t="s">
        <v>39</v>
      </c>
      <c r="J195" s="19" t="s">
        <v>938</v>
      </c>
      <c r="K195" s="20"/>
      <c r="L195" s="21">
        <f>N195+P195</f>
        <v>920</v>
      </c>
      <c r="M195" s="20"/>
      <c r="N195" s="21">
        <f>892.5+27.5</f>
        <v>920</v>
      </c>
      <c r="O195" s="20"/>
      <c r="P195" s="21"/>
      <c r="Q195" s="13" t="s">
        <v>39</v>
      </c>
      <c r="R195" s="14"/>
      <c r="S195" s="22"/>
      <c r="T195" s="16"/>
    </row>
    <row r="196" spans="1:20" ht="61.2" x14ac:dyDescent="0.25">
      <c r="A196" s="13">
        <v>139</v>
      </c>
      <c r="B196" s="14" t="s">
        <v>405</v>
      </c>
      <c r="C196" s="15" t="s">
        <v>404</v>
      </c>
      <c r="D196" s="14" t="s">
        <v>406</v>
      </c>
      <c r="E196" s="16"/>
      <c r="F196" s="13" t="s">
        <v>39</v>
      </c>
      <c r="G196" s="17"/>
      <c r="H196" s="18">
        <v>20585.52</v>
      </c>
      <c r="I196" s="19"/>
      <c r="J196" s="19"/>
      <c r="K196" s="20"/>
      <c r="L196" s="21"/>
      <c r="M196" s="20"/>
      <c r="N196" s="21"/>
      <c r="O196" s="20"/>
      <c r="P196" s="21"/>
      <c r="Q196" s="13"/>
      <c r="R196" s="14"/>
      <c r="S196" s="22"/>
      <c r="T196" s="16" t="s">
        <v>407</v>
      </c>
    </row>
    <row r="197" spans="1:20" ht="93.75" customHeight="1" x14ac:dyDescent="0.25">
      <c r="A197" s="13">
        <v>140</v>
      </c>
      <c r="B197" s="14" t="s">
        <v>439</v>
      </c>
      <c r="C197" s="15" t="s">
        <v>437</v>
      </c>
      <c r="D197" s="14" t="s">
        <v>438</v>
      </c>
      <c r="E197" s="16"/>
      <c r="F197" s="13" t="s">
        <v>39</v>
      </c>
      <c r="G197" s="17"/>
      <c r="H197" s="18">
        <v>234.36</v>
      </c>
      <c r="I197" s="19"/>
      <c r="J197" s="19"/>
      <c r="K197" s="20"/>
      <c r="L197" s="21"/>
      <c r="M197" s="20"/>
      <c r="N197" s="21"/>
      <c r="O197" s="20"/>
      <c r="P197" s="21"/>
      <c r="Q197" s="13"/>
      <c r="R197" s="14"/>
      <c r="S197" s="22"/>
      <c r="T197" s="16"/>
    </row>
    <row r="198" spans="1:20" ht="20.399999999999999" x14ac:dyDescent="0.25">
      <c r="A198" s="13">
        <v>141</v>
      </c>
      <c r="B198" s="14" t="s">
        <v>230</v>
      </c>
      <c r="C198" s="15" t="s">
        <v>228</v>
      </c>
      <c r="D198" s="14" t="s">
        <v>229</v>
      </c>
      <c r="E198" s="16"/>
      <c r="F198" s="13" t="s">
        <v>39</v>
      </c>
      <c r="G198" s="17"/>
      <c r="H198" s="18">
        <v>7537.5</v>
      </c>
      <c r="I198" s="19"/>
      <c r="J198" s="19"/>
      <c r="K198" s="20"/>
      <c r="L198" s="21"/>
      <c r="M198" s="20"/>
      <c r="N198" s="21"/>
      <c r="O198" s="20"/>
      <c r="P198" s="21"/>
      <c r="Q198" s="13"/>
      <c r="R198" s="14"/>
      <c r="S198" s="22"/>
      <c r="T198" s="16"/>
    </row>
    <row r="199" spans="1:20" ht="120.75" customHeight="1" x14ac:dyDescent="0.25">
      <c r="A199" s="13">
        <v>142</v>
      </c>
      <c r="B199" s="24" t="s">
        <v>429</v>
      </c>
      <c r="C199" s="15" t="s">
        <v>428</v>
      </c>
      <c r="D199" s="14" t="s">
        <v>430</v>
      </c>
      <c r="E199" s="16"/>
      <c r="F199" s="13" t="s">
        <v>39</v>
      </c>
      <c r="G199" s="17"/>
      <c r="H199" s="18">
        <v>10071.040000000001</v>
      </c>
      <c r="I199" s="19"/>
      <c r="J199" s="19"/>
      <c r="K199" s="20"/>
      <c r="L199" s="21"/>
      <c r="M199" s="20"/>
      <c r="N199" s="21"/>
      <c r="O199" s="20"/>
      <c r="P199" s="21"/>
      <c r="Q199" s="13"/>
      <c r="R199" s="14"/>
      <c r="S199" s="22"/>
      <c r="T199" s="16" t="s">
        <v>800</v>
      </c>
    </row>
    <row r="200" spans="1:20" ht="120.75" customHeight="1" x14ac:dyDescent="0.25">
      <c r="A200" s="13">
        <v>143</v>
      </c>
      <c r="B200" s="24" t="s">
        <v>951</v>
      </c>
      <c r="C200" s="15" t="s">
        <v>950</v>
      </c>
      <c r="D200" s="14" t="s">
        <v>952</v>
      </c>
      <c r="E200" s="16" t="s">
        <v>562</v>
      </c>
      <c r="F200" s="13" t="s">
        <v>839</v>
      </c>
      <c r="G200" s="17"/>
      <c r="H200" s="18"/>
      <c r="I200" s="19" t="s">
        <v>39</v>
      </c>
      <c r="J200" s="19" t="s">
        <v>938</v>
      </c>
      <c r="K200" s="20"/>
      <c r="L200" s="21">
        <f>N200+P200</f>
        <v>56919.58</v>
      </c>
      <c r="M200" s="20"/>
      <c r="N200" s="21">
        <f>56427.53+492.05</f>
        <v>56919.58</v>
      </c>
      <c r="O200" s="20"/>
      <c r="P200" s="21"/>
      <c r="Q200" s="13"/>
      <c r="R200" s="14" t="s">
        <v>953</v>
      </c>
      <c r="S200" s="22"/>
      <c r="T200" s="16" t="s">
        <v>565</v>
      </c>
    </row>
    <row r="201" spans="1:20" ht="120.75" customHeight="1" x14ac:dyDescent="0.25">
      <c r="A201" s="13">
        <v>144</v>
      </c>
      <c r="B201" s="24" t="s">
        <v>935</v>
      </c>
      <c r="C201" s="15" t="s">
        <v>936</v>
      </c>
      <c r="D201" s="14" t="s">
        <v>937</v>
      </c>
      <c r="E201" s="16" t="s">
        <v>562</v>
      </c>
      <c r="F201" s="13" t="s">
        <v>839</v>
      </c>
      <c r="G201" s="17"/>
      <c r="H201" s="18"/>
      <c r="I201" s="19" t="s">
        <v>39</v>
      </c>
      <c r="J201" s="19" t="s">
        <v>938</v>
      </c>
      <c r="K201" s="20"/>
      <c r="L201" s="21">
        <f>N201+P201</f>
        <v>275382.17</v>
      </c>
      <c r="M201" s="20"/>
      <c r="N201" s="21">
        <f>258500+16882.17</f>
        <v>275382.17</v>
      </c>
      <c r="O201" s="20"/>
      <c r="P201" s="21"/>
      <c r="Q201" s="13"/>
      <c r="R201" s="14" t="s">
        <v>939</v>
      </c>
      <c r="S201" s="22"/>
      <c r="T201" s="16" t="s">
        <v>565</v>
      </c>
    </row>
    <row r="202" spans="1:20" ht="120.75" customHeight="1" x14ac:dyDescent="0.25">
      <c r="A202" s="13">
        <v>145</v>
      </c>
      <c r="B202" s="24" t="s">
        <v>940</v>
      </c>
      <c r="C202" s="15" t="s">
        <v>941</v>
      </c>
      <c r="D202" s="14" t="s">
        <v>937</v>
      </c>
      <c r="E202" s="16" t="s">
        <v>562</v>
      </c>
      <c r="F202" s="13" t="s">
        <v>839</v>
      </c>
      <c r="G202" s="17"/>
      <c r="H202" s="18"/>
      <c r="I202" s="19" t="s">
        <v>39</v>
      </c>
      <c r="J202" s="19" t="s">
        <v>938</v>
      </c>
      <c r="K202" s="20"/>
      <c r="L202" s="21">
        <f>N202+P202</f>
        <v>592788.91999999993</v>
      </c>
      <c r="M202" s="20"/>
      <c r="N202" s="21">
        <f>553564.83+39224.09</f>
        <v>592788.91999999993</v>
      </c>
      <c r="O202" s="20"/>
      <c r="P202" s="21"/>
      <c r="Q202" s="13"/>
      <c r="R202" s="14" t="s">
        <v>982</v>
      </c>
      <c r="S202" s="22"/>
      <c r="T202" s="16" t="s">
        <v>565</v>
      </c>
    </row>
    <row r="203" spans="1:20" ht="91.5" customHeight="1" x14ac:dyDescent="0.25">
      <c r="A203" s="13">
        <v>146</v>
      </c>
      <c r="B203" s="14" t="s">
        <v>236</v>
      </c>
      <c r="C203" s="15" t="s">
        <v>234</v>
      </c>
      <c r="D203" s="14" t="s">
        <v>235</v>
      </c>
      <c r="E203" s="16"/>
      <c r="F203" s="13" t="s">
        <v>39</v>
      </c>
      <c r="G203" s="17"/>
      <c r="H203" s="18">
        <v>323.79000000000002</v>
      </c>
      <c r="I203" s="19"/>
      <c r="J203" s="19"/>
      <c r="K203" s="20"/>
      <c r="L203" s="21"/>
      <c r="M203" s="20"/>
      <c r="N203" s="21"/>
      <c r="O203" s="20"/>
      <c r="P203" s="21"/>
      <c r="Q203" s="13"/>
      <c r="R203" s="14"/>
      <c r="S203" s="22"/>
      <c r="T203" s="16" t="s">
        <v>237</v>
      </c>
    </row>
    <row r="204" spans="1:20" ht="20.399999999999999" x14ac:dyDescent="0.25">
      <c r="A204" s="13">
        <v>147</v>
      </c>
      <c r="B204" s="14" t="s">
        <v>526</v>
      </c>
      <c r="C204" s="15" t="s">
        <v>524</v>
      </c>
      <c r="D204" s="14" t="s">
        <v>525</v>
      </c>
      <c r="E204" s="16"/>
      <c r="F204" s="13" t="s">
        <v>39</v>
      </c>
      <c r="G204" s="17"/>
      <c r="H204" s="18">
        <v>68.75</v>
      </c>
      <c r="I204" s="19"/>
      <c r="J204" s="19"/>
      <c r="K204" s="20"/>
      <c r="L204" s="21"/>
      <c r="M204" s="20"/>
      <c r="N204" s="21"/>
      <c r="O204" s="20"/>
      <c r="P204" s="21"/>
      <c r="Q204" s="13"/>
      <c r="R204" s="14"/>
      <c r="S204" s="22"/>
      <c r="T204" s="16"/>
    </row>
    <row r="205" spans="1:20" ht="40.799999999999997" x14ac:dyDescent="0.25">
      <c r="A205" s="13">
        <v>148</v>
      </c>
      <c r="B205" s="14" t="s">
        <v>715</v>
      </c>
      <c r="C205" s="15" t="s">
        <v>716</v>
      </c>
      <c r="D205" s="14" t="s">
        <v>717</v>
      </c>
      <c r="E205" s="16" t="s">
        <v>562</v>
      </c>
      <c r="F205" s="13" t="s">
        <v>39</v>
      </c>
      <c r="G205" s="17"/>
      <c r="H205" s="18">
        <v>13423.65</v>
      </c>
      <c r="I205" s="19" t="s">
        <v>39</v>
      </c>
      <c r="J205" s="19" t="s">
        <v>815</v>
      </c>
      <c r="K205" s="20"/>
      <c r="L205" s="21">
        <f>N205+P205</f>
        <v>13440.45</v>
      </c>
      <c r="M205" s="20"/>
      <c r="N205" s="21">
        <f>13440.45</f>
        <v>13440.45</v>
      </c>
      <c r="O205" s="20"/>
      <c r="P205" s="21"/>
      <c r="Q205" s="13" t="s">
        <v>819</v>
      </c>
      <c r="R205" s="14" t="s">
        <v>818</v>
      </c>
      <c r="S205" s="22"/>
      <c r="T205" s="16" t="s">
        <v>565</v>
      </c>
    </row>
    <row r="206" spans="1:20" ht="20.399999999999999" x14ac:dyDescent="0.25">
      <c r="A206" s="13">
        <v>149</v>
      </c>
      <c r="B206" s="14" t="s">
        <v>321</v>
      </c>
      <c r="C206" s="15" t="s">
        <v>320</v>
      </c>
      <c r="D206" s="14" t="s">
        <v>322</v>
      </c>
      <c r="E206" s="16"/>
      <c r="F206" s="13" t="s">
        <v>39</v>
      </c>
      <c r="G206" s="17"/>
      <c r="H206" s="18">
        <v>193.71</v>
      </c>
      <c r="I206" s="19"/>
      <c r="J206" s="19"/>
      <c r="K206" s="20"/>
      <c r="L206" s="21"/>
      <c r="M206" s="20"/>
      <c r="N206" s="21"/>
      <c r="O206" s="20"/>
      <c r="P206" s="21"/>
      <c r="Q206" s="13"/>
      <c r="R206" s="14"/>
      <c r="S206" s="22"/>
      <c r="T206" s="16"/>
    </row>
    <row r="207" spans="1:20" ht="51" x14ac:dyDescent="0.25">
      <c r="A207" s="13">
        <v>150</v>
      </c>
      <c r="B207" s="14" t="s">
        <v>718</v>
      </c>
      <c r="C207" s="15" t="s">
        <v>719</v>
      </c>
      <c r="D207" s="14" t="s">
        <v>888</v>
      </c>
      <c r="E207" s="16" t="s">
        <v>562</v>
      </c>
      <c r="F207" s="13" t="s">
        <v>39</v>
      </c>
      <c r="G207" s="17"/>
      <c r="H207" s="18">
        <v>1647.97</v>
      </c>
      <c r="I207" s="19" t="s">
        <v>39</v>
      </c>
      <c r="J207" s="19" t="s">
        <v>880</v>
      </c>
      <c r="K207" s="20"/>
      <c r="L207" s="21">
        <f>N207+P207</f>
        <v>1697.14</v>
      </c>
      <c r="M207" s="20"/>
      <c r="N207" s="21">
        <f>1647.97+49.17</f>
        <v>1697.14</v>
      </c>
      <c r="O207" s="20"/>
      <c r="P207" s="21"/>
      <c r="Q207" s="13"/>
      <c r="R207" s="14"/>
      <c r="S207" s="22"/>
      <c r="T207" s="16" t="s">
        <v>827</v>
      </c>
    </row>
    <row r="208" spans="1:20" ht="20.399999999999999" x14ac:dyDescent="0.25">
      <c r="A208" s="13">
        <v>151</v>
      </c>
      <c r="B208" s="14" t="s">
        <v>377</v>
      </c>
      <c r="C208" s="15" t="s">
        <v>376</v>
      </c>
      <c r="D208" s="14" t="s">
        <v>378</v>
      </c>
      <c r="E208" s="16" t="s">
        <v>562</v>
      </c>
      <c r="F208" s="13" t="s">
        <v>39</v>
      </c>
      <c r="G208" s="17"/>
      <c r="H208" s="18">
        <v>2795</v>
      </c>
      <c r="I208" s="19" t="s">
        <v>39</v>
      </c>
      <c r="J208" s="19" t="s">
        <v>1012</v>
      </c>
      <c r="K208" s="20"/>
      <c r="L208" s="21">
        <f>N208+P208</f>
        <v>2795</v>
      </c>
      <c r="M208" s="20"/>
      <c r="N208" s="21">
        <v>2795</v>
      </c>
      <c r="O208" s="20"/>
      <c r="P208" s="21"/>
      <c r="Q208" s="13"/>
      <c r="R208" s="14" t="s">
        <v>1013</v>
      </c>
      <c r="S208" s="22"/>
      <c r="T208" s="16"/>
    </row>
    <row r="209" spans="1:20" ht="20.399999999999999" x14ac:dyDescent="0.25">
      <c r="A209" s="13">
        <v>152</v>
      </c>
      <c r="B209" s="14" t="s">
        <v>606</v>
      </c>
      <c r="C209" s="15" t="s">
        <v>604</v>
      </c>
      <c r="D209" s="14" t="s">
        <v>605</v>
      </c>
      <c r="E209" s="16"/>
      <c r="F209" s="13" t="s">
        <v>39</v>
      </c>
      <c r="G209" s="17"/>
      <c r="H209" s="18">
        <v>225.9</v>
      </c>
      <c r="I209" s="19"/>
      <c r="J209" s="19"/>
      <c r="K209" s="20"/>
      <c r="L209" s="21"/>
      <c r="M209" s="20"/>
      <c r="N209" s="21"/>
      <c r="O209" s="20"/>
      <c r="P209" s="21"/>
      <c r="Q209" s="13"/>
      <c r="R209" s="14"/>
      <c r="S209" s="22"/>
      <c r="T209" s="16"/>
    </row>
    <row r="210" spans="1:20" ht="20.399999999999999" x14ac:dyDescent="0.25">
      <c r="A210" s="13">
        <v>153</v>
      </c>
      <c r="B210" s="14" t="s">
        <v>288</v>
      </c>
      <c r="C210" s="15" t="s">
        <v>287</v>
      </c>
      <c r="D210" s="14" t="s">
        <v>289</v>
      </c>
      <c r="E210" s="16"/>
      <c r="F210" s="13" t="s">
        <v>39</v>
      </c>
      <c r="G210" s="17"/>
      <c r="H210" s="18">
        <v>0</v>
      </c>
      <c r="I210" s="19"/>
      <c r="J210" s="19"/>
      <c r="K210" s="20"/>
      <c r="L210" s="21"/>
      <c r="M210" s="20"/>
      <c r="N210" s="21"/>
      <c r="O210" s="20"/>
      <c r="P210" s="21"/>
      <c r="Q210" s="13"/>
      <c r="R210" s="14"/>
      <c r="S210" s="22"/>
      <c r="T210" s="16"/>
    </row>
    <row r="211" spans="1:20" ht="20.399999999999999" x14ac:dyDescent="0.25">
      <c r="A211" s="13">
        <v>154</v>
      </c>
      <c r="B211" s="14" t="s">
        <v>760</v>
      </c>
      <c r="C211" s="15" t="s">
        <v>761</v>
      </c>
      <c r="D211" s="14" t="s">
        <v>762</v>
      </c>
      <c r="E211" s="16"/>
      <c r="F211" s="13" t="s">
        <v>39</v>
      </c>
      <c r="G211" s="17"/>
      <c r="H211" s="18">
        <v>5391.5</v>
      </c>
      <c r="I211" s="19"/>
      <c r="J211" s="19"/>
      <c r="K211" s="20"/>
      <c r="L211" s="21"/>
      <c r="M211" s="20"/>
      <c r="N211" s="21"/>
      <c r="O211" s="20"/>
      <c r="P211" s="21"/>
      <c r="Q211" s="13"/>
      <c r="R211" s="14"/>
      <c r="S211" s="22"/>
      <c r="T211" s="16"/>
    </row>
    <row r="212" spans="1:20" ht="20.399999999999999" x14ac:dyDescent="0.25">
      <c r="A212" s="13">
        <v>155</v>
      </c>
      <c r="B212" s="14" t="s">
        <v>129</v>
      </c>
      <c r="C212" s="15" t="s">
        <v>128</v>
      </c>
      <c r="D212" s="14" t="s">
        <v>130</v>
      </c>
      <c r="E212" s="16"/>
      <c r="F212" s="13" t="s">
        <v>39</v>
      </c>
      <c r="G212" s="17"/>
      <c r="H212" s="18">
        <v>458.27</v>
      </c>
      <c r="I212" s="19"/>
      <c r="J212" s="19"/>
      <c r="K212" s="20"/>
      <c r="L212" s="21"/>
      <c r="M212" s="20"/>
      <c r="N212" s="21"/>
      <c r="O212" s="20"/>
      <c r="P212" s="21"/>
      <c r="Q212" s="13"/>
      <c r="R212" s="14"/>
      <c r="S212" s="22"/>
      <c r="T212" s="16"/>
    </row>
    <row r="213" spans="1:20" ht="33" customHeight="1" x14ac:dyDescent="0.25">
      <c r="A213" s="13">
        <v>156</v>
      </c>
      <c r="B213" s="14" t="s">
        <v>647</v>
      </c>
      <c r="C213" s="15" t="s">
        <v>648</v>
      </c>
      <c r="D213" s="14" t="s">
        <v>649</v>
      </c>
      <c r="E213" s="16"/>
      <c r="F213" s="13" t="s">
        <v>39</v>
      </c>
      <c r="G213" s="17"/>
      <c r="H213" s="18">
        <v>880.8</v>
      </c>
      <c r="I213" s="19"/>
      <c r="J213" s="19"/>
      <c r="K213" s="20"/>
      <c r="L213" s="21"/>
      <c r="M213" s="20"/>
      <c r="N213" s="21"/>
      <c r="O213" s="20"/>
      <c r="P213" s="21"/>
      <c r="Q213" s="13"/>
      <c r="R213" s="14"/>
      <c r="S213" s="22"/>
      <c r="T213" s="16"/>
    </row>
    <row r="214" spans="1:20" ht="51" x14ac:dyDescent="0.25">
      <c r="A214" s="13">
        <v>157</v>
      </c>
      <c r="B214" s="14" t="s">
        <v>847</v>
      </c>
      <c r="C214" s="15" t="s">
        <v>779</v>
      </c>
      <c r="D214" s="14" t="s">
        <v>848</v>
      </c>
      <c r="E214" s="16" t="s">
        <v>562</v>
      </c>
      <c r="F214" s="13" t="s">
        <v>39</v>
      </c>
      <c r="G214" s="17"/>
      <c r="H214" s="18">
        <v>1786.82</v>
      </c>
      <c r="I214" s="19" t="s">
        <v>39</v>
      </c>
      <c r="J214" s="19" t="s">
        <v>857</v>
      </c>
      <c r="K214" s="20"/>
      <c r="L214" s="21">
        <f>N214+P214</f>
        <v>1989.4</v>
      </c>
      <c r="M214" s="20"/>
      <c r="N214" s="21">
        <v>1989.4</v>
      </c>
      <c r="O214" s="20"/>
      <c r="P214" s="21"/>
      <c r="Q214" s="13" t="s">
        <v>39</v>
      </c>
      <c r="R214" s="14"/>
      <c r="S214" s="22"/>
      <c r="T214" s="16" t="s">
        <v>827</v>
      </c>
    </row>
    <row r="215" spans="1:20" ht="40.799999999999997" x14ac:dyDescent="0.25">
      <c r="A215" s="13">
        <v>158</v>
      </c>
      <c r="B215" s="14" t="s">
        <v>580</v>
      </c>
      <c r="C215" s="15" t="s">
        <v>578</v>
      </c>
      <c r="D215" s="14" t="s">
        <v>579</v>
      </c>
      <c r="E215" s="16"/>
      <c r="F215" s="13" t="s">
        <v>39</v>
      </c>
      <c r="G215" s="17"/>
      <c r="H215" s="32">
        <v>18.68</v>
      </c>
      <c r="I215" s="19"/>
      <c r="J215" s="19"/>
      <c r="K215" s="20"/>
      <c r="L215" s="21"/>
      <c r="M215" s="20"/>
      <c r="N215" s="21"/>
      <c r="O215" s="20"/>
      <c r="P215" s="21"/>
      <c r="Q215" s="13"/>
      <c r="R215" s="14"/>
      <c r="S215" s="22"/>
      <c r="T215" s="16" t="s">
        <v>813</v>
      </c>
    </row>
    <row r="216" spans="1:20" ht="20.399999999999999" x14ac:dyDescent="0.25">
      <c r="A216" s="13">
        <v>159</v>
      </c>
      <c r="B216" s="14" t="s">
        <v>252</v>
      </c>
      <c r="C216" s="15" t="s">
        <v>250</v>
      </c>
      <c r="D216" s="14" t="s">
        <v>251</v>
      </c>
      <c r="E216" s="16"/>
      <c r="F216" s="13" t="s">
        <v>39</v>
      </c>
      <c r="G216" s="17"/>
      <c r="H216" s="18">
        <v>10293.75</v>
      </c>
      <c r="I216" s="19"/>
      <c r="J216" s="19"/>
      <c r="K216" s="20"/>
      <c r="L216" s="21"/>
      <c r="M216" s="20"/>
      <c r="N216" s="21"/>
      <c r="O216" s="20"/>
      <c r="P216" s="21"/>
      <c r="Q216" s="13"/>
      <c r="R216" s="14"/>
      <c r="S216" s="22"/>
      <c r="T216" s="16"/>
    </row>
    <row r="217" spans="1:20" ht="51" x14ac:dyDescent="0.25">
      <c r="A217" s="13">
        <v>160</v>
      </c>
      <c r="B217" s="24" t="s">
        <v>1022</v>
      </c>
      <c r="C217" s="25" t="s">
        <v>1023</v>
      </c>
      <c r="D217" s="24" t="s">
        <v>1017</v>
      </c>
      <c r="E217" s="26" t="s">
        <v>562</v>
      </c>
      <c r="F217" s="23" t="s">
        <v>39</v>
      </c>
      <c r="G217" s="27"/>
      <c r="H217" s="18">
        <v>4742.07</v>
      </c>
      <c r="I217" s="19" t="s">
        <v>39</v>
      </c>
      <c r="J217" s="19" t="s">
        <v>1018</v>
      </c>
      <c r="K217" s="20"/>
      <c r="L217" s="21">
        <f>N217+P217</f>
        <v>4742.07</v>
      </c>
      <c r="M217" s="20"/>
      <c r="N217" s="21">
        <f>4742.07</f>
        <v>4742.07</v>
      </c>
      <c r="O217" s="20"/>
      <c r="P217" s="21"/>
      <c r="Q217" s="13" t="s">
        <v>1019</v>
      </c>
      <c r="R217" s="14" t="s">
        <v>1020</v>
      </c>
      <c r="S217" s="22"/>
      <c r="T217" s="16" t="s">
        <v>827</v>
      </c>
    </row>
    <row r="218" spans="1:20" ht="20.399999999999999" x14ac:dyDescent="0.25">
      <c r="A218" s="13">
        <v>161</v>
      </c>
      <c r="B218" s="14" t="s">
        <v>132</v>
      </c>
      <c r="C218" s="15" t="s">
        <v>131</v>
      </c>
      <c r="D218" s="14" t="s">
        <v>133</v>
      </c>
      <c r="E218" s="16"/>
      <c r="F218" s="13" t="s">
        <v>39</v>
      </c>
      <c r="G218" s="17"/>
      <c r="H218" s="18">
        <v>1043.75</v>
      </c>
      <c r="I218" s="19"/>
      <c r="J218" s="19"/>
      <c r="K218" s="20"/>
      <c r="L218" s="21"/>
      <c r="M218" s="20"/>
      <c r="N218" s="21"/>
      <c r="O218" s="20"/>
      <c r="P218" s="21"/>
      <c r="Q218" s="13"/>
      <c r="R218" s="14"/>
      <c r="S218" s="22"/>
      <c r="T218" s="16"/>
    </row>
    <row r="219" spans="1:20" ht="20.399999999999999" x14ac:dyDescent="0.25">
      <c r="A219" s="13">
        <v>162</v>
      </c>
      <c r="B219" s="14" t="s">
        <v>227</v>
      </c>
      <c r="C219" s="15" t="s">
        <v>225</v>
      </c>
      <c r="D219" s="14" t="s">
        <v>226</v>
      </c>
      <c r="E219" s="16"/>
      <c r="F219" s="13" t="s">
        <v>39</v>
      </c>
      <c r="G219" s="17"/>
      <c r="H219" s="18">
        <v>566.66</v>
      </c>
      <c r="I219" s="19"/>
      <c r="J219" s="19"/>
      <c r="K219" s="20"/>
      <c r="L219" s="21"/>
      <c r="M219" s="20"/>
      <c r="N219" s="21"/>
      <c r="O219" s="20"/>
      <c r="P219" s="21"/>
      <c r="Q219" s="13"/>
      <c r="R219" s="14"/>
      <c r="S219" s="22"/>
      <c r="T219" s="16"/>
    </row>
    <row r="220" spans="1:20" ht="112.2" x14ac:dyDescent="0.25">
      <c r="A220" s="13">
        <v>163</v>
      </c>
      <c r="B220" s="14" t="s">
        <v>522</v>
      </c>
      <c r="C220" s="15" t="s">
        <v>521</v>
      </c>
      <c r="D220" s="14" t="s">
        <v>523</v>
      </c>
      <c r="E220" s="16" t="s">
        <v>562</v>
      </c>
      <c r="F220" s="13" t="s">
        <v>39</v>
      </c>
      <c r="G220" s="17"/>
      <c r="H220" s="18">
        <v>203802.5</v>
      </c>
      <c r="I220" s="19" t="s">
        <v>39</v>
      </c>
      <c r="J220" s="19" t="s">
        <v>861</v>
      </c>
      <c r="K220" s="20"/>
      <c r="L220" s="21">
        <f>N220+P220</f>
        <v>231928.39</v>
      </c>
      <c r="M220" s="20"/>
      <c r="N220" s="21">
        <v>231928.39</v>
      </c>
      <c r="O220" s="20"/>
      <c r="P220" s="21"/>
      <c r="Q220" s="13" t="s">
        <v>872</v>
      </c>
      <c r="R220" s="14" t="s">
        <v>873</v>
      </c>
      <c r="S220" s="22"/>
      <c r="T220" s="16" t="s">
        <v>871</v>
      </c>
    </row>
    <row r="221" spans="1:20" ht="61.2" x14ac:dyDescent="0.25">
      <c r="A221" s="13">
        <v>164</v>
      </c>
      <c r="B221" s="14" t="s">
        <v>357</v>
      </c>
      <c r="C221" s="15" t="s">
        <v>355</v>
      </c>
      <c r="D221" s="14" t="s">
        <v>356</v>
      </c>
      <c r="E221" s="16"/>
      <c r="F221" s="13" t="s">
        <v>39</v>
      </c>
      <c r="G221" s="17"/>
      <c r="H221" s="18">
        <v>761.12</v>
      </c>
      <c r="I221" s="19"/>
      <c r="J221" s="19"/>
      <c r="K221" s="20"/>
      <c r="L221" s="21"/>
      <c r="M221" s="20"/>
      <c r="N221" s="21"/>
      <c r="O221" s="20"/>
      <c r="P221" s="21"/>
      <c r="Q221" s="13"/>
      <c r="R221" s="14"/>
      <c r="S221" s="22"/>
      <c r="T221" s="16" t="s">
        <v>799</v>
      </c>
    </row>
    <row r="222" spans="1:20" ht="199.5" customHeight="1" x14ac:dyDescent="0.25">
      <c r="A222" s="13">
        <v>165</v>
      </c>
      <c r="B222" s="14" t="s">
        <v>399</v>
      </c>
      <c r="C222" s="15" t="s">
        <v>398</v>
      </c>
      <c r="D222" s="14" t="s">
        <v>400</v>
      </c>
      <c r="E222" s="16" t="s">
        <v>562</v>
      </c>
      <c r="F222" s="13" t="s">
        <v>39</v>
      </c>
      <c r="G222" s="17"/>
      <c r="H222" s="18">
        <v>16256.64</v>
      </c>
      <c r="I222" s="19" t="s">
        <v>39</v>
      </c>
      <c r="J222" s="19" t="s">
        <v>857</v>
      </c>
      <c r="K222" s="20"/>
      <c r="L222" s="21">
        <f>N222+P222</f>
        <v>18610.439999999999</v>
      </c>
      <c r="M222" s="20"/>
      <c r="N222" s="21">
        <f>17506.64+1103.8</f>
        <v>18610.439999999999</v>
      </c>
      <c r="O222" s="20"/>
      <c r="P222" s="21"/>
      <c r="Q222" s="13"/>
      <c r="R222" s="14"/>
      <c r="S222" s="22"/>
      <c r="T222" s="16" t="s">
        <v>858</v>
      </c>
    </row>
    <row r="223" spans="1:20" ht="51" x14ac:dyDescent="0.25">
      <c r="A223" s="13">
        <v>166</v>
      </c>
      <c r="B223" s="14" t="s">
        <v>625</v>
      </c>
      <c r="C223" s="15" t="s">
        <v>626</v>
      </c>
      <c r="D223" s="14" t="s">
        <v>627</v>
      </c>
      <c r="E223" s="16"/>
      <c r="F223" s="13" t="s">
        <v>39</v>
      </c>
      <c r="G223" s="17"/>
      <c r="H223" s="32">
        <v>597.79999999999995</v>
      </c>
      <c r="I223" s="19"/>
      <c r="J223" s="19"/>
      <c r="K223" s="20"/>
      <c r="L223" s="21"/>
      <c r="M223" s="20"/>
      <c r="N223" s="21"/>
      <c r="O223" s="20"/>
      <c r="P223" s="21"/>
      <c r="Q223" s="13"/>
      <c r="R223" s="14"/>
      <c r="S223" s="22"/>
      <c r="T223" s="16" t="s">
        <v>809</v>
      </c>
    </row>
    <row r="224" spans="1:20" ht="85.5" customHeight="1" x14ac:dyDescent="0.25">
      <c r="A224" s="13">
        <v>167</v>
      </c>
      <c r="B224" s="14" t="s">
        <v>680</v>
      </c>
      <c r="C224" s="15" t="s">
        <v>681</v>
      </c>
      <c r="D224" s="14" t="s">
        <v>682</v>
      </c>
      <c r="E224" s="16" t="s">
        <v>562</v>
      </c>
      <c r="F224" s="13" t="s">
        <v>39</v>
      </c>
      <c r="G224" s="17"/>
      <c r="H224" s="18">
        <v>29739.45</v>
      </c>
      <c r="I224" s="19" t="s">
        <v>39</v>
      </c>
      <c r="J224" s="19" t="s">
        <v>919</v>
      </c>
      <c r="K224" s="20"/>
      <c r="L224" s="21">
        <f>N224+P224</f>
        <v>36078.28</v>
      </c>
      <c r="M224" s="20"/>
      <c r="N224" s="21">
        <f>31802.59+4275.69</f>
        <v>36078.28</v>
      </c>
      <c r="O224" s="20"/>
      <c r="P224" s="21"/>
      <c r="Q224" s="13" t="s">
        <v>923</v>
      </c>
      <c r="R224" s="14" t="s">
        <v>922</v>
      </c>
      <c r="S224" s="22"/>
      <c r="T224" s="16" t="s">
        <v>565</v>
      </c>
    </row>
    <row r="225" spans="1:20" ht="302.39999999999998" x14ac:dyDescent="0.25">
      <c r="A225" s="13">
        <v>168</v>
      </c>
      <c r="B225" s="14" t="s">
        <v>135</v>
      </c>
      <c r="C225" s="15" t="s">
        <v>134</v>
      </c>
      <c r="D225" s="14" t="s">
        <v>136</v>
      </c>
      <c r="E225" s="16" t="s">
        <v>562</v>
      </c>
      <c r="F225" s="13" t="s">
        <v>39</v>
      </c>
      <c r="G225" s="17"/>
      <c r="H225" s="18">
        <v>67297.56</v>
      </c>
      <c r="I225" s="19" t="s">
        <v>39</v>
      </c>
      <c r="J225" s="19" t="s">
        <v>902</v>
      </c>
      <c r="K225" s="20"/>
      <c r="L225" s="21">
        <f>N225+P225</f>
        <v>80258.850000000006</v>
      </c>
      <c r="M225" s="20"/>
      <c r="N225" s="21">
        <f>72868.19+4605.38</f>
        <v>77473.570000000007</v>
      </c>
      <c r="O225" s="20"/>
      <c r="P225" s="21">
        <v>2785.28</v>
      </c>
      <c r="Q225" s="13" t="s">
        <v>904</v>
      </c>
      <c r="R225" s="28" t="s">
        <v>934</v>
      </c>
      <c r="S225" s="22"/>
      <c r="T225" s="16" t="s">
        <v>565</v>
      </c>
    </row>
    <row r="226" spans="1:20" ht="20.399999999999999" x14ac:dyDescent="0.25">
      <c r="A226" s="13">
        <v>169</v>
      </c>
      <c r="B226" s="14" t="s">
        <v>427</v>
      </c>
      <c r="C226" s="15" t="s">
        <v>422</v>
      </c>
      <c r="D226" s="14" t="s">
        <v>423</v>
      </c>
      <c r="E226" s="16"/>
      <c r="F226" s="13" t="s">
        <v>39</v>
      </c>
      <c r="G226" s="17"/>
      <c r="H226" s="18">
        <v>1733.71</v>
      </c>
      <c r="I226" s="19"/>
      <c r="J226" s="19"/>
      <c r="K226" s="20"/>
      <c r="L226" s="21"/>
      <c r="M226" s="20"/>
      <c r="N226" s="21"/>
      <c r="O226" s="20"/>
      <c r="P226" s="21"/>
      <c r="Q226" s="13"/>
      <c r="R226" s="14"/>
      <c r="S226" s="22"/>
      <c r="T226" s="16"/>
    </row>
    <row r="227" spans="1:20" x14ac:dyDescent="0.25">
      <c r="A227" s="13">
        <v>170</v>
      </c>
      <c r="B227" s="14" t="s">
        <v>138</v>
      </c>
      <c r="C227" s="15" t="s">
        <v>137</v>
      </c>
      <c r="D227" s="14" t="s">
        <v>139</v>
      </c>
      <c r="E227" s="16"/>
      <c r="F227" s="13" t="s">
        <v>39</v>
      </c>
      <c r="G227" s="17"/>
      <c r="H227" s="18">
        <v>884.18</v>
      </c>
      <c r="I227" s="19"/>
      <c r="J227" s="19"/>
      <c r="K227" s="20"/>
      <c r="L227" s="21"/>
      <c r="M227" s="20"/>
      <c r="N227" s="21"/>
      <c r="O227" s="20"/>
      <c r="P227" s="21"/>
      <c r="Q227" s="13"/>
      <c r="R227" s="14"/>
      <c r="S227" s="22"/>
      <c r="T227" s="16"/>
    </row>
    <row r="228" spans="1:20" ht="30.6" x14ac:dyDescent="0.25">
      <c r="A228" s="13">
        <v>171</v>
      </c>
      <c r="B228" s="14" t="s">
        <v>640</v>
      </c>
      <c r="C228" s="15" t="s">
        <v>641</v>
      </c>
      <c r="D228" s="14" t="s">
        <v>642</v>
      </c>
      <c r="E228" s="16"/>
      <c r="F228" s="13" t="s">
        <v>39</v>
      </c>
      <c r="G228" s="17"/>
      <c r="H228" s="18">
        <v>2753.07</v>
      </c>
      <c r="I228" s="19"/>
      <c r="J228" s="19"/>
      <c r="K228" s="20"/>
      <c r="L228" s="21"/>
      <c r="M228" s="20"/>
      <c r="N228" s="21"/>
      <c r="O228" s="20"/>
      <c r="P228" s="21"/>
      <c r="Q228" s="13"/>
      <c r="R228" s="14"/>
      <c r="S228" s="22"/>
      <c r="T228" s="16"/>
    </row>
    <row r="229" spans="1:20" ht="20.399999999999999" x14ac:dyDescent="0.25">
      <c r="A229" s="13">
        <v>172</v>
      </c>
      <c r="B229" s="14" t="s">
        <v>147</v>
      </c>
      <c r="C229" s="15" t="s">
        <v>146</v>
      </c>
      <c r="D229" s="14" t="s">
        <v>148</v>
      </c>
      <c r="E229" s="16"/>
      <c r="F229" s="13" t="s">
        <v>39</v>
      </c>
      <c r="G229" s="17"/>
      <c r="H229" s="18">
        <v>0.27</v>
      </c>
      <c r="I229" s="19"/>
      <c r="J229" s="19"/>
      <c r="K229" s="20"/>
      <c r="L229" s="21"/>
      <c r="M229" s="20"/>
      <c r="N229" s="21"/>
      <c r="O229" s="20"/>
      <c r="P229" s="21"/>
      <c r="Q229" s="13"/>
      <c r="R229" s="14"/>
      <c r="S229" s="22"/>
      <c r="T229" s="16"/>
    </row>
    <row r="230" spans="1:20" ht="40.799999999999997" x14ac:dyDescent="0.25">
      <c r="A230" s="13">
        <v>173</v>
      </c>
      <c r="B230" s="14" t="s">
        <v>141</v>
      </c>
      <c r="C230" s="15" t="s">
        <v>140</v>
      </c>
      <c r="D230" s="14" t="s">
        <v>142</v>
      </c>
      <c r="E230" s="16" t="s">
        <v>562</v>
      </c>
      <c r="F230" s="13" t="s">
        <v>39</v>
      </c>
      <c r="G230" s="17"/>
      <c r="H230" s="18">
        <v>4562.74</v>
      </c>
      <c r="I230" s="19" t="s">
        <v>39</v>
      </c>
      <c r="J230" s="19" t="s">
        <v>967</v>
      </c>
      <c r="K230" s="20"/>
      <c r="L230" s="21">
        <f>N230+P230</f>
        <v>4810.25</v>
      </c>
      <c r="M230" s="20"/>
      <c r="N230" s="21">
        <v>4810.25</v>
      </c>
      <c r="O230" s="20"/>
      <c r="P230" s="21"/>
      <c r="Q230" s="13" t="s">
        <v>968</v>
      </c>
      <c r="R230" s="14"/>
      <c r="S230" s="22"/>
      <c r="T230" s="16" t="s">
        <v>565</v>
      </c>
    </row>
    <row r="231" spans="1:20" ht="20.399999999999999" x14ac:dyDescent="0.25">
      <c r="A231" s="13">
        <v>174</v>
      </c>
      <c r="B231" s="14" t="s">
        <v>470</v>
      </c>
      <c r="C231" s="15" t="s">
        <v>469</v>
      </c>
      <c r="D231" s="14" t="s">
        <v>471</v>
      </c>
      <c r="E231" s="16"/>
      <c r="F231" s="13" t="s">
        <v>39</v>
      </c>
      <c r="G231" s="17"/>
      <c r="H231" s="18">
        <v>2025</v>
      </c>
      <c r="I231" s="19"/>
      <c r="J231" s="19"/>
      <c r="K231" s="20"/>
      <c r="L231" s="21"/>
      <c r="M231" s="20"/>
      <c r="N231" s="21"/>
      <c r="O231" s="20"/>
      <c r="P231" s="21"/>
      <c r="Q231" s="13"/>
      <c r="R231" s="14"/>
      <c r="S231" s="22"/>
      <c r="T231" s="16"/>
    </row>
    <row r="232" spans="1:20" ht="20.399999999999999" x14ac:dyDescent="0.25">
      <c r="A232" s="13">
        <v>175</v>
      </c>
      <c r="B232" s="14" t="s">
        <v>448</v>
      </c>
      <c r="C232" s="15" t="s">
        <v>447</v>
      </c>
      <c r="D232" s="14" t="s">
        <v>449</v>
      </c>
      <c r="E232" s="16"/>
      <c r="F232" s="13" t="s">
        <v>39</v>
      </c>
      <c r="G232" s="17"/>
      <c r="H232" s="18">
        <v>523.4</v>
      </c>
      <c r="I232" s="19"/>
      <c r="J232" s="19"/>
      <c r="K232" s="20"/>
      <c r="L232" s="21"/>
      <c r="M232" s="20"/>
      <c r="N232" s="21"/>
      <c r="O232" s="20"/>
      <c r="P232" s="21"/>
      <c r="Q232" s="13"/>
      <c r="R232" s="14"/>
      <c r="S232" s="22"/>
      <c r="T232" s="16"/>
    </row>
    <row r="233" spans="1:20" ht="20.399999999999999" x14ac:dyDescent="0.25">
      <c r="A233" s="13">
        <v>176</v>
      </c>
      <c r="B233" s="14" t="s">
        <v>542</v>
      </c>
      <c r="C233" s="15" t="s">
        <v>539</v>
      </c>
      <c r="D233" s="14" t="s">
        <v>540</v>
      </c>
      <c r="E233" s="16"/>
      <c r="F233" s="13" t="s">
        <v>39</v>
      </c>
      <c r="G233" s="17"/>
      <c r="H233" s="18">
        <v>240.45</v>
      </c>
      <c r="I233" s="19"/>
      <c r="J233" s="19"/>
      <c r="K233" s="20"/>
      <c r="L233" s="21"/>
      <c r="M233" s="20"/>
      <c r="N233" s="21"/>
      <c r="O233" s="20"/>
      <c r="P233" s="21"/>
      <c r="Q233" s="13"/>
      <c r="R233" s="14"/>
      <c r="S233" s="22"/>
      <c r="T233" s="16"/>
    </row>
    <row r="234" spans="1:20" ht="61.2" x14ac:dyDescent="0.25">
      <c r="A234" s="13">
        <v>177</v>
      </c>
      <c r="B234" s="14" t="s">
        <v>302</v>
      </c>
      <c r="C234" s="15" t="s">
        <v>301</v>
      </c>
      <c r="D234" s="14" t="s">
        <v>303</v>
      </c>
      <c r="E234" s="16"/>
      <c r="F234" s="13" t="s">
        <v>39</v>
      </c>
      <c r="G234" s="17"/>
      <c r="H234" s="18">
        <v>21.6</v>
      </c>
      <c r="I234" s="19"/>
      <c r="J234" s="19"/>
      <c r="K234" s="20"/>
      <c r="L234" s="21"/>
      <c r="M234" s="20"/>
      <c r="N234" s="21"/>
      <c r="O234" s="20"/>
      <c r="P234" s="21"/>
      <c r="Q234" s="13"/>
      <c r="R234" s="14"/>
      <c r="S234" s="22"/>
      <c r="T234" s="16" t="s">
        <v>304</v>
      </c>
    </row>
    <row r="235" spans="1:20" ht="102" x14ac:dyDescent="0.25">
      <c r="A235" s="13">
        <v>178</v>
      </c>
      <c r="B235" s="14" t="s">
        <v>144</v>
      </c>
      <c r="C235" s="15" t="s">
        <v>143</v>
      </c>
      <c r="D235" s="14" t="s">
        <v>145</v>
      </c>
      <c r="E235" s="16" t="s">
        <v>562</v>
      </c>
      <c r="F235" s="13" t="s">
        <v>39</v>
      </c>
      <c r="G235" s="17"/>
      <c r="H235" s="18">
        <v>604.98</v>
      </c>
      <c r="I235" s="19" t="s">
        <v>39</v>
      </c>
      <c r="J235" s="19" t="s">
        <v>979</v>
      </c>
      <c r="K235" s="20"/>
      <c r="L235" s="21">
        <f>N235+P235</f>
        <v>1526.04</v>
      </c>
      <c r="M235" s="20"/>
      <c r="N235" s="21">
        <v>1526.04</v>
      </c>
      <c r="O235" s="20"/>
      <c r="P235" s="21"/>
      <c r="Q235" s="13"/>
      <c r="R235" s="14" t="s">
        <v>1000</v>
      </c>
      <c r="S235" s="22"/>
      <c r="T235" s="16" t="s">
        <v>1028</v>
      </c>
    </row>
    <row r="236" spans="1:20" ht="51" x14ac:dyDescent="0.25">
      <c r="A236" s="13">
        <v>179</v>
      </c>
      <c r="B236" s="14" t="s">
        <v>628</v>
      </c>
      <c r="C236" s="15" t="s">
        <v>629</v>
      </c>
      <c r="D236" s="14" t="s">
        <v>879</v>
      </c>
      <c r="E236" s="16" t="s">
        <v>562</v>
      </c>
      <c r="F236" s="13" t="s">
        <v>39</v>
      </c>
      <c r="G236" s="17"/>
      <c r="H236" s="18">
        <v>111730.27</v>
      </c>
      <c r="I236" s="19" t="s">
        <v>39</v>
      </c>
      <c r="J236" s="19" t="s">
        <v>880</v>
      </c>
      <c r="K236" s="20"/>
      <c r="L236" s="21">
        <f>N236+P236</f>
        <v>111730.17</v>
      </c>
      <c r="M236" s="20"/>
      <c r="N236" s="21">
        <v>111730.17</v>
      </c>
      <c r="O236" s="20"/>
      <c r="P236" s="21"/>
      <c r="Q236" s="13"/>
      <c r="R236" s="14" t="s">
        <v>881</v>
      </c>
      <c r="S236" s="22"/>
      <c r="T236" s="16" t="s">
        <v>827</v>
      </c>
    </row>
    <row r="237" spans="1:20" ht="20.399999999999999" x14ac:dyDescent="0.25">
      <c r="A237" s="13">
        <v>180</v>
      </c>
      <c r="B237" s="14" t="s">
        <v>150</v>
      </c>
      <c r="C237" s="15" t="s">
        <v>149</v>
      </c>
      <c r="D237" s="14" t="s">
        <v>151</v>
      </c>
      <c r="E237" s="16"/>
      <c r="F237" s="13" t="s">
        <v>39</v>
      </c>
      <c r="G237" s="17"/>
      <c r="H237" s="18">
        <v>16.66</v>
      </c>
      <c r="I237" s="19"/>
      <c r="J237" s="19"/>
      <c r="K237" s="20"/>
      <c r="L237" s="21"/>
      <c r="M237" s="20"/>
      <c r="N237" s="21"/>
      <c r="O237" s="20"/>
      <c r="P237" s="21"/>
      <c r="Q237" s="13"/>
      <c r="R237" s="14"/>
      <c r="S237" s="22"/>
      <c r="T237" s="16"/>
    </row>
    <row r="238" spans="1:20" ht="20.399999999999999" x14ac:dyDescent="0.25">
      <c r="A238" s="13">
        <v>181</v>
      </c>
      <c r="B238" s="14" t="s">
        <v>312</v>
      </c>
      <c r="C238" s="15" t="s">
        <v>311</v>
      </c>
      <c r="D238" s="14" t="s">
        <v>313</v>
      </c>
      <c r="E238" s="16"/>
      <c r="F238" s="13" t="s">
        <v>39</v>
      </c>
      <c r="G238" s="17"/>
      <c r="H238" s="18">
        <v>1000</v>
      </c>
      <c r="I238" s="19"/>
      <c r="J238" s="19"/>
      <c r="K238" s="20"/>
      <c r="L238" s="21"/>
      <c r="M238" s="20"/>
      <c r="N238" s="21"/>
      <c r="O238" s="20"/>
      <c r="P238" s="21"/>
      <c r="Q238" s="13"/>
      <c r="R238" s="14"/>
      <c r="S238" s="22"/>
      <c r="T238" s="16"/>
    </row>
    <row r="239" spans="1:20" ht="61.2" x14ac:dyDescent="0.25">
      <c r="A239" s="13">
        <v>182</v>
      </c>
      <c r="B239" s="14" t="s">
        <v>258</v>
      </c>
      <c r="C239" s="15" t="s">
        <v>256</v>
      </c>
      <c r="D239" s="14" t="s">
        <v>257</v>
      </c>
      <c r="E239" s="16" t="s">
        <v>562</v>
      </c>
      <c r="F239" s="13" t="s">
        <v>39</v>
      </c>
      <c r="G239" s="17"/>
      <c r="H239" s="18">
        <v>2800.11</v>
      </c>
      <c r="I239" s="19" t="s">
        <v>39</v>
      </c>
      <c r="J239" s="19" t="s">
        <v>1018</v>
      </c>
      <c r="K239" s="20"/>
      <c r="L239" s="21">
        <f>N239+P239</f>
        <v>3436.19</v>
      </c>
      <c r="M239" s="20"/>
      <c r="N239" s="21">
        <f>2800.11+275+361.08</f>
        <v>3436.19</v>
      </c>
      <c r="O239" s="20"/>
      <c r="P239" s="21"/>
      <c r="Q239" s="13" t="s">
        <v>1026</v>
      </c>
      <c r="R239" s="14" t="s">
        <v>1027</v>
      </c>
      <c r="S239" s="22"/>
      <c r="T239" s="16" t="s">
        <v>249</v>
      </c>
    </row>
    <row r="240" spans="1:20" ht="20.399999999999999" x14ac:dyDescent="0.25">
      <c r="A240" s="13">
        <v>183</v>
      </c>
      <c r="B240" s="14" t="s">
        <v>369</v>
      </c>
      <c r="C240" s="15" t="s">
        <v>368</v>
      </c>
      <c r="D240" s="14" t="s">
        <v>365</v>
      </c>
      <c r="E240" s="16" t="s">
        <v>562</v>
      </c>
      <c r="F240" s="13" t="s">
        <v>39</v>
      </c>
      <c r="G240" s="17"/>
      <c r="H240" s="18">
        <v>1645</v>
      </c>
      <c r="I240" s="19" t="s">
        <v>39</v>
      </c>
      <c r="J240" s="19" t="s">
        <v>815</v>
      </c>
      <c r="K240" s="20"/>
      <c r="L240" s="21">
        <f>N240+P240</f>
        <v>1645</v>
      </c>
      <c r="M240" s="20"/>
      <c r="N240" s="21">
        <v>1645</v>
      </c>
      <c r="O240" s="20"/>
      <c r="P240" s="21"/>
      <c r="Q240" s="13"/>
      <c r="R240" s="14" t="s">
        <v>829</v>
      </c>
      <c r="S240" s="22"/>
      <c r="T240" s="16"/>
    </row>
    <row r="241" spans="1:20" ht="20.399999999999999" x14ac:dyDescent="0.25">
      <c r="A241" s="13">
        <v>184</v>
      </c>
      <c r="B241" s="14" t="s">
        <v>402</v>
      </c>
      <c r="C241" s="15" t="s">
        <v>401</v>
      </c>
      <c r="D241" s="14" t="s">
        <v>403</v>
      </c>
      <c r="E241" s="16"/>
      <c r="F241" s="13" t="s">
        <v>39</v>
      </c>
      <c r="G241" s="17"/>
      <c r="H241" s="18">
        <v>3696.36</v>
      </c>
      <c r="I241" s="19"/>
      <c r="J241" s="19"/>
      <c r="K241" s="20"/>
      <c r="L241" s="21"/>
      <c r="M241" s="20"/>
      <c r="N241" s="21"/>
      <c r="O241" s="20"/>
      <c r="P241" s="21"/>
      <c r="Q241" s="13"/>
      <c r="R241" s="14"/>
      <c r="S241" s="22"/>
      <c r="T241" s="16"/>
    </row>
    <row r="242" spans="1:20" ht="134.25" customHeight="1" x14ac:dyDescent="0.25">
      <c r="A242" s="13">
        <v>185</v>
      </c>
      <c r="B242" s="24" t="s">
        <v>460</v>
      </c>
      <c r="C242" s="15" t="s">
        <v>458</v>
      </c>
      <c r="D242" s="14" t="s">
        <v>459</v>
      </c>
      <c r="E242" s="16" t="s">
        <v>562</v>
      </c>
      <c r="F242" s="13" t="s">
        <v>39</v>
      </c>
      <c r="G242" s="17"/>
      <c r="H242" s="18">
        <v>5200.75</v>
      </c>
      <c r="I242" s="19" t="s">
        <v>39</v>
      </c>
      <c r="J242" s="19" t="s">
        <v>880</v>
      </c>
      <c r="K242" s="20"/>
      <c r="L242" s="21">
        <f>N242+P242</f>
        <v>5200.75</v>
      </c>
      <c r="M242" s="20"/>
      <c r="N242" s="21">
        <v>5200.75</v>
      </c>
      <c r="O242" s="20"/>
      <c r="P242" s="21"/>
      <c r="Q242" s="13"/>
      <c r="R242" s="14" t="s">
        <v>889</v>
      </c>
      <c r="S242" s="22"/>
      <c r="T242" s="16" t="s">
        <v>801</v>
      </c>
    </row>
    <row r="243" spans="1:20" ht="20.399999999999999" x14ac:dyDescent="0.25">
      <c r="A243" s="13">
        <v>186</v>
      </c>
      <c r="B243" s="14" t="s">
        <v>381</v>
      </c>
      <c r="C243" s="15" t="s">
        <v>379</v>
      </c>
      <c r="D243" s="14" t="s">
        <v>380</v>
      </c>
      <c r="E243" s="16"/>
      <c r="F243" s="13" t="s">
        <v>39</v>
      </c>
      <c r="G243" s="17"/>
      <c r="H243" s="18">
        <v>9.25</v>
      </c>
      <c r="I243" s="19"/>
      <c r="J243" s="19"/>
      <c r="K243" s="20"/>
      <c r="L243" s="21"/>
      <c r="M243" s="20"/>
      <c r="N243" s="21"/>
      <c r="O243" s="20"/>
      <c r="P243" s="21"/>
      <c r="Q243" s="13"/>
      <c r="R243" s="14"/>
      <c r="S243" s="22"/>
      <c r="T243" s="16"/>
    </row>
    <row r="244" spans="1:20" ht="132.6" x14ac:dyDescent="0.25">
      <c r="A244" s="13">
        <v>187</v>
      </c>
      <c r="B244" s="14" t="s">
        <v>397</v>
      </c>
      <c r="C244" s="15" t="s">
        <v>395</v>
      </c>
      <c r="D244" s="14" t="s">
        <v>396</v>
      </c>
      <c r="E244" s="16" t="s">
        <v>562</v>
      </c>
      <c r="F244" s="13" t="s">
        <v>39</v>
      </c>
      <c r="G244" s="17"/>
      <c r="H244" s="18">
        <v>8876.36</v>
      </c>
      <c r="I244" s="19" t="s">
        <v>39</v>
      </c>
      <c r="J244" s="19" t="s">
        <v>919</v>
      </c>
      <c r="K244" s="20"/>
      <c r="L244" s="21">
        <f>N244+P244</f>
        <v>11813.03</v>
      </c>
      <c r="M244" s="20"/>
      <c r="N244" s="21">
        <v>11813.03</v>
      </c>
      <c r="O244" s="20"/>
      <c r="P244" s="21"/>
      <c r="Q244" s="13" t="s">
        <v>991</v>
      </c>
      <c r="R244" s="14" t="s">
        <v>990</v>
      </c>
      <c r="S244" s="22"/>
      <c r="T244" s="16"/>
    </row>
    <row r="245" spans="1:20" ht="91.8" x14ac:dyDescent="0.25">
      <c r="A245" s="13">
        <v>188</v>
      </c>
      <c r="B245" s="14" t="s">
        <v>219</v>
      </c>
      <c r="C245" s="15" t="s">
        <v>218</v>
      </c>
      <c r="D245" s="14" t="s">
        <v>220</v>
      </c>
      <c r="E245" s="16" t="s">
        <v>562</v>
      </c>
      <c r="F245" s="13" t="s">
        <v>39</v>
      </c>
      <c r="G245" s="17"/>
      <c r="H245" s="18">
        <f>14.84+265367.75</f>
        <v>265382.59000000003</v>
      </c>
      <c r="I245" s="19" t="s">
        <v>39</v>
      </c>
      <c r="J245" s="19" t="s">
        <v>861</v>
      </c>
      <c r="K245" s="20"/>
      <c r="L245" s="21">
        <f>N245+P245</f>
        <v>308150.39</v>
      </c>
      <c r="M245" s="20"/>
      <c r="N245" s="21">
        <f>33170.97+4815.88+691.83+265.45+33.24</f>
        <v>38977.369999999995</v>
      </c>
      <c r="O245" s="20"/>
      <c r="P245" s="21">
        <f>269172.89+0.13</f>
        <v>269173.02</v>
      </c>
      <c r="Q245" s="13" t="s">
        <v>875</v>
      </c>
      <c r="R245" s="14" t="s">
        <v>876</v>
      </c>
      <c r="S245" s="22"/>
      <c r="T245" s="16" t="s">
        <v>221</v>
      </c>
    </row>
    <row r="246" spans="1:20" ht="20.399999999999999" x14ac:dyDescent="0.25">
      <c r="A246" s="13">
        <v>189</v>
      </c>
      <c r="B246" s="14" t="s">
        <v>754</v>
      </c>
      <c r="C246" s="15" t="s">
        <v>755</v>
      </c>
      <c r="D246" s="14" t="s">
        <v>756</v>
      </c>
      <c r="E246" s="16" t="s">
        <v>562</v>
      </c>
      <c r="F246" s="13" t="s">
        <v>39</v>
      </c>
      <c r="G246" s="17"/>
      <c r="H246" s="18">
        <v>3842.41</v>
      </c>
      <c r="I246" s="19" t="s">
        <v>39</v>
      </c>
      <c r="J246" s="19" t="s">
        <v>967</v>
      </c>
      <c r="K246" s="20"/>
      <c r="L246" s="21">
        <f>N246+P246</f>
        <v>8898.01</v>
      </c>
      <c r="M246" s="20"/>
      <c r="N246" s="21">
        <f>3842.41+595.38</f>
        <v>4437.79</v>
      </c>
      <c r="O246" s="20"/>
      <c r="P246" s="29">
        <v>4460.22</v>
      </c>
      <c r="Q246" s="13" t="s">
        <v>989</v>
      </c>
      <c r="R246" s="14" t="s">
        <v>988</v>
      </c>
      <c r="S246" s="22"/>
      <c r="T246" s="16"/>
    </row>
    <row r="247" spans="1:20" ht="175.5" customHeight="1" x14ac:dyDescent="0.25">
      <c r="A247" s="13">
        <v>190</v>
      </c>
      <c r="B247" s="14" t="s">
        <v>519</v>
      </c>
      <c r="C247" s="15" t="s">
        <v>518</v>
      </c>
      <c r="D247" s="14" t="s">
        <v>520</v>
      </c>
      <c r="E247" s="16" t="s">
        <v>562</v>
      </c>
      <c r="F247" s="13" t="s">
        <v>39</v>
      </c>
      <c r="G247" s="17"/>
      <c r="H247" s="18">
        <v>48244.21</v>
      </c>
      <c r="I247" s="19" t="s">
        <v>39</v>
      </c>
      <c r="J247" s="19" t="s">
        <v>844</v>
      </c>
      <c r="K247" s="20"/>
      <c r="L247" s="21">
        <f>N247+P247</f>
        <v>53585.609999999993</v>
      </c>
      <c r="M247" s="20"/>
      <c r="N247" s="21">
        <f>44859.78+3360.95</f>
        <v>48220.729999999996</v>
      </c>
      <c r="O247" s="20"/>
      <c r="P247" s="21">
        <v>5364.88</v>
      </c>
      <c r="Q247" s="13"/>
      <c r="R247" s="14" t="s">
        <v>846</v>
      </c>
      <c r="S247" s="22"/>
      <c r="T247" s="16" t="s">
        <v>845</v>
      </c>
    </row>
    <row r="248" spans="1:20" ht="61.2" x14ac:dyDescent="0.25">
      <c r="A248" s="13">
        <v>191</v>
      </c>
      <c r="B248" s="14" t="s">
        <v>453</v>
      </c>
      <c r="C248" s="15" t="s">
        <v>450</v>
      </c>
      <c r="D248" s="14" t="s">
        <v>451</v>
      </c>
      <c r="E248" s="16"/>
      <c r="F248" s="13" t="s">
        <v>39</v>
      </c>
      <c r="G248" s="17"/>
      <c r="H248" s="18">
        <v>450</v>
      </c>
      <c r="I248" s="19"/>
      <c r="J248" s="19"/>
      <c r="K248" s="20"/>
      <c r="L248" s="21"/>
      <c r="M248" s="20"/>
      <c r="N248" s="21"/>
      <c r="O248" s="20"/>
      <c r="P248" s="21"/>
      <c r="Q248" s="13"/>
      <c r="R248" s="14"/>
      <c r="S248" s="22"/>
      <c r="T248" s="16" t="s">
        <v>452</v>
      </c>
    </row>
    <row r="249" spans="1:20" ht="20.399999999999999" x14ac:dyDescent="0.25">
      <c r="A249" s="13">
        <v>192</v>
      </c>
      <c r="B249" s="34" t="s">
        <v>499</v>
      </c>
      <c r="C249" s="15" t="s">
        <v>497</v>
      </c>
      <c r="D249" s="14" t="s">
        <v>498</v>
      </c>
      <c r="E249" s="16"/>
      <c r="F249" s="13" t="s">
        <v>39</v>
      </c>
      <c r="G249" s="17"/>
      <c r="H249" s="18">
        <v>952.5</v>
      </c>
      <c r="I249" s="19"/>
      <c r="J249" s="19"/>
      <c r="K249" s="20"/>
      <c r="L249" s="21"/>
      <c r="M249" s="20"/>
      <c r="N249" s="21"/>
      <c r="O249" s="20"/>
      <c r="P249" s="21"/>
      <c r="Q249" s="13"/>
      <c r="R249" s="14"/>
      <c r="S249" s="22"/>
      <c r="T249" s="16"/>
    </row>
    <row r="250" spans="1:20" ht="30.6" x14ac:dyDescent="0.25">
      <c r="A250" s="13">
        <v>193</v>
      </c>
      <c r="B250" s="14" t="s">
        <v>706</v>
      </c>
      <c r="C250" s="15" t="s">
        <v>707</v>
      </c>
      <c r="D250" s="14" t="s">
        <v>708</v>
      </c>
      <c r="E250" s="16"/>
      <c r="F250" s="13" t="s">
        <v>39</v>
      </c>
      <c r="G250" s="17"/>
      <c r="H250" s="18">
        <v>0.5</v>
      </c>
      <c r="I250" s="19"/>
      <c r="J250" s="19"/>
      <c r="K250" s="20"/>
      <c r="L250" s="21"/>
      <c r="M250" s="20"/>
      <c r="N250" s="21"/>
      <c r="O250" s="20"/>
      <c r="P250" s="21"/>
      <c r="Q250" s="13"/>
      <c r="R250" s="14"/>
      <c r="S250" s="22"/>
      <c r="T250" s="16"/>
    </row>
    <row r="251" spans="1:20" ht="40.799999999999997" x14ac:dyDescent="0.25">
      <c r="A251" s="13">
        <v>194</v>
      </c>
      <c r="B251" s="14" t="s">
        <v>344</v>
      </c>
      <c r="C251" s="15" t="s">
        <v>342</v>
      </c>
      <c r="D251" s="14" t="s">
        <v>343</v>
      </c>
      <c r="E251" s="16"/>
      <c r="F251" s="13" t="s">
        <v>39</v>
      </c>
      <c r="G251" s="17"/>
      <c r="H251" s="18">
        <v>17061.580000000002</v>
      </c>
      <c r="I251" s="19"/>
      <c r="J251" s="19"/>
      <c r="K251" s="20"/>
      <c r="L251" s="21"/>
      <c r="M251" s="20"/>
      <c r="N251" s="21"/>
      <c r="O251" s="20"/>
      <c r="P251" s="21"/>
      <c r="Q251" s="13"/>
      <c r="R251" s="14"/>
      <c r="S251" s="22"/>
      <c r="T251" s="16"/>
    </row>
    <row r="252" spans="1:20" ht="20.399999999999999" x14ac:dyDescent="0.25">
      <c r="A252" s="13">
        <v>195</v>
      </c>
      <c r="B252" s="14" t="s">
        <v>650</v>
      </c>
      <c r="C252" s="15"/>
      <c r="D252" s="14" t="s">
        <v>651</v>
      </c>
      <c r="E252" s="16"/>
      <c r="F252" s="13" t="s">
        <v>39</v>
      </c>
      <c r="G252" s="17"/>
      <c r="H252" s="18">
        <v>35.46</v>
      </c>
      <c r="I252" s="19"/>
      <c r="J252" s="19"/>
      <c r="K252" s="20"/>
      <c r="L252" s="21"/>
      <c r="M252" s="20"/>
      <c r="N252" s="21"/>
      <c r="O252" s="20"/>
      <c r="P252" s="21"/>
      <c r="Q252" s="13"/>
      <c r="R252" s="14"/>
      <c r="S252" s="22"/>
      <c r="T252" s="16"/>
    </row>
    <row r="253" spans="1:20" ht="30.6" x14ac:dyDescent="0.25">
      <c r="A253" s="13">
        <v>196</v>
      </c>
      <c r="B253" s="14" t="s">
        <v>789</v>
      </c>
      <c r="C253" s="15" t="s">
        <v>790</v>
      </c>
      <c r="D253" s="14" t="s">
        <v>791</v>
      </c>
      <c r="E253" s="16"/>
      <c r="F253" s="13" t="s">
        <v>39</v>
      </c>
      <c r="G253" s="17"/>
      <c r="H253" s="18">
        <v>2067.4899999999998</v>
      </c>
      <c r="I253" s="19"/>
      <c r="J253" s="19"/>
      <c r="K253" s="20"/>
      <c r="L253" s="21"/>
      <c r="M253" s="20"/>
      <c r="N253" s="21"/>
      <c r="O253" s="20"/>
      <c r="P253" s="21"/>
      <c r="Q253" s="13"/>
      <c r="R253" s="14"/>
      <c r="S253" s="22"/>
      <c r="T253" s="16"/>
    </row>
    <row r="254" spans="1:20" ht="132.6" x14ac:dyDescent="0.25">
      <c r="A254" s="13">
        <v>197</v>
      </c>
      <c r="B254" s="14" t="s">
        <v>243</v>
      </c>
      <c r="C254" s="15" t="s">
        <v>241</v>
      </c>
      <c r="D254" s="14" t="s">
        <v>242</v>
      </c>
      <c r="E254" s="16" t="s">
        <v>562</v>
      </c>
      <c r="F254" s="13" t="s">
        <v>39</v>
      </c>
      <c r="G254" s="17"/>
      <c r="H254" s="18">
        <v>24241.25</v>
      </c>
      <c r="I254" s="19" t="s">
        <v>39</v>
      </c>
      <c r="J254" s="19" t="s">
        <v>880</v>
      </c>
      <c r="K254" s="20"/>
      <c r="L254" s="21">
        <f>N254+P254</f>
        <v>26162.799999999999</v>
      </c>
      <c r="M254" s="20"/>
      <c r="N254" s="21">
        <v>25070.3</v>
      </c>
      <c r="O254" s="20"/>
      <c r="P254" s="21">
        <v>1092.5</v>
      </c>
      <c r="Q254" s="13" t="s">
        <v>884</v>
      </c>
      <c r="R254" s="14" t="s">
        <v>882</v>
      </c>
      <c r="S254" s="22"/>
      <c r="T254" s="16" t="s">
        <v>883</v>
      </c>
    </row>
    <row r="255" spans="1:20" ht="20.399999999999999" x14ac:dyDescent="0.25">
      <c r="A255" s="13">
        <v>198</v>
      </c>
      <c r="B255" s="14" t="s">
        <v>673</v>
      </c>
      <c r="C255" s="15" t="s">
        <v>675</v>
      </c>
      <c r="D255" s="14" t="s">
        <v>676</v>
      </c>
      <c r="E255" s="16"/>
      <c r="F255" s="13" t="s">
        <v>39</v>
      </c>
      <c r="G255" s="17"/>
      <c r="H255" s="18">
        <v>439.14</v>
      </c>
      <c r="I255" s="19"/>
      <c r="J255" s="19"/>
      <c r="K255" s="20"/>
      <c r="L255" s="21"/>
      <c r="M255" s="20"/>
      <c r="N255" s="21"/>
      <c r="O255" s="20"/>
      <c r="P255" s="21"/>
      <c r="Q255" s="13"/>
      <c r="R255" s="14"/>
      <c r="S255" s="22"/>
      <c r="T255" s="16"/>
    </row>
    <row r="256" spans="1:20" ht="106.5" customHeight="1" x14ac:dyDescent="0.25">
      <c r="A256" s="13">
        <v>199</v>
      </c>
      <c r="B256" s="14" t="s">
        <v>271</v>
      </c>
      <c r="C256" s="15" t="s">
        <v>269</v>
      </c>
      <c r="D256" s="14" t="s">
        <v>270</v>
      </c>
      <c r="E256" s="16"/>
      <c r="F256" s="13" t="s">
        <v>39</v>
      </c>
      <c r="G256" s="17"/>
      <c r="H256" s="18">
        <v>465.57</v>
      </c>
      <c r="I256" s="19"/>
      <c r="J256" s="19"/>
      <c r="K256" s="20"/>
      <c r="L256" s="21"/>
      <c r="M256" s="20"/>
      <c r="N256" s="21"/>
      <c r="O256" s="20"/>
      <c r="P256" s="21"/>
      <c r="Q256" s="13"/>
      <c r="R256" s="14"/>
      <c r="S256" s="22"/>
      <c r="T256" s="16" t="s">
        <v>275</v>
      </c>
    </row>
    <row r="257" spans="1:20" ht="106.5" customHeight="1" x14ac:dyDescent="0.25">
      <c r="A257" s="35">
        <v>200</v>
      </c>
      <c r="B257" s="59" t="s">
        <v>954</v>
      </c>
      <c r="C257" s="61" t="s">
        <v>955</v>
      </c>
      <c r="D257" s="59" t="s">
        <v>956</v>
      </c>
      <c r="E257" s="26" t="s">
        <v>562</v>
      </c>
      <c r="F257" s="63" t="s">
        <v>839</v>
      </c>
      <c r="G257" s="49"/>
      <c r="H257" s="45"/>
      <c r="I257" s="39" t="s">
        <v>39</v>
      </c>
      <c r="J257" s="39" t="s">
        <v>938</v>
      </c>
      <c r="K257" s="20"/>
      <c r="L257" s="21">
        <f>N257+P257</f>
        <v>156510.24000000002</v>
      </c>
      <c r="M257" s="20"/>
      <c r="N257" s="21">
        <f>155293.45+637.57</f>
        <v>155931.02000000002</v>
      </c>
      <c r="O257" s="20"/>
      <c r="P257" s="21">
        <v>579.22</v>
      </c>
      <c r="Q257" s="13" t="s">
        <v>958</v>
      </c>
      <c r="R257" s="14" t="s">
        <v>957</v>
      </c>
      <c r="S257" s="22"/>
      <c r="T257" s="37" t="s">
        <v>565</v>
      </c>
    </row>
    <row r="258" spans="1:20" ht="61.2" x14ac:dyDescent="0.25">
      <c r="A258" s="36"/>
      <c r="B258" s="60"/>
      <c r="C258" s="62"/>
      <c r="D258" s="60"/>
      <c r="E258" s="26" t="s">
        <v>959</v>
      </c>
      <c r="F258" s="64"/>
      <c r="G258" s="50"/>
      <c r="H258" s="46"/>
      <c r="I258" s="40"/>
      <c r="J258" s="40"/>
      <c r="K258" s="20"/>
      <c r="L258" s="21"/>
      <c r="M258" s="20"/>
      <c r="N258" s="21">
        <v>47850.16</v>
      </c>
      <c r="O258" s="20"/>
      <c r="P258" s="21"/>
      <c r="Q258" s="13"/>
      <c r="R258" s="14" t="s">
        <v>960</v>
      </c>
      <c r="S258" s="22" t="s">
        <v>961</v>
      </c>
      <c r="T258" s="38"/>
    </row>
    <row r="259" spans="1:20" ht="20.399999999999999" x14ac:dyDescent="0.25">
      <c r="A259" s="13">
        <v>201</v>
      </c>
      <c r="B259" s="14" t="s">
        <v>153</v>
      </c>
      <c r="C259" s="15" t="s">
        <v>152</v>
      </c>
      <c r="D259" s="14" t="s">
        <v>154</v>
      </c>
      <c r="E259" s="16"/>
      <c r="F259" s="13" t="s">
        <v>39</v>
      </c>
      <c r="G259" s="17"/>
      <c r="H259" s="18">
        <v>284.25</v>
      </c>
      <c r="I259" s="19"/>
      <c r="J259" s="19"/>
      <c r="K259" s="20"/>
      <c r="L259" s="21"/>
      <c r="M259" s="20"/>
      <c r="N259" s="21"/>
      <c r="O259" s="20"/>
      <c r="P259" s="21"/>
      <c r="Q259" s="13"/>
      <c r="R259" s="14"/>
      <c r="S259" s="22"/>
      <c r="T259" s="16"/>
    </row>
    <row r="260" spans="1:20" ht="72" customHeight="1" x14ac:dyDescent="0.25">
      <c r="A260" s="13">
        <v>202</v>
      </c>
      <c r="B260" s="14" t="s">
        <v>156</v>
      </c>
      <c r="C260" s="15" t="s">
        <v>155</v>
      </c>
      <c r="D260" s="14" t="s">
        <v>157</v>
      </c>
      <c r="E260" s="16" t="s">
        <v>562</v>
      </c>
      <c r="F260" s="13" t="s">
        <v>39</v>
      </c>
      <c r="G260" s="17"/>
      <c r="H260" s="18">
        <v>4035.27</v>
      </c>
      <c r="I260" s="19" t="s">
        <v>39</v>
      </c>
      <c r="J260" s="19" t="s">
        <v>563</v>
      </c>
      <c r="K260" s="20"/>
      <c r="L260" s="21">
        <f>N260+P260</f>
        <v>4139.26</v>
      </c>
      <c r="M260" s="20"/>
      <c r="N260" s="21">
        <f>4139.26</f>
        <v>4139.26</v>
      </c>
      <c r="O260" s="20"/>
      <c r="P260" s="21"/>
      <c r="Q260" s="13"/>
      <c r="R260" s="14"/>
      <c r="S260" s="22"/>
      <c r="T260" s="16" t="s">
        <v>565</v>
      </c>
    </row>
    <row r="261" spans="1:20" ht="81.599999999999994" x14ac:dyDescent="0.25">
      <c r="A261" s="13">
        <v>203</v>
      </c>
      <c r="B261" s="14" t="s">
        <v>929</v>
      </c>
      <c r="C261" s="15" t="s">
        <v>930</v>
      </c>
      <c r="D261" s="14" t="s">
        <v>931</v>
      </c>
      <c r="E261" s="16" t="s">
        <v>562</v>
      </c>
      <c r="F261" s="13" t="s">
        <v>839</v>
      </c>
      <c r="G261" s="17"/>
      <c r="H261" s="18"/>
      <c r="I261" s="19" t="s">
        <v>39</v>
      </c>
      <c r="J261" s="19" t="s">
        <v>902</v>
      </c>
      <c r="K261" s="20"/>
      <c r="L261" s="21">
        <f>N261+P261</f>
        <v>18500</v>
      </c>
      <c r="M261" s="20"/>
      <c r="N261" s="21">
        <v>18500</v>
      </c>
      <c r="O261" s="20"/>
      <c r="P261" s="21"/>
      <c r="Q261" s="13"/>
      <c r="R261" s="14" t="s">
        <v>933</v>
      </c>
      <c r="S261" s="22"/>
      <c r="T261" s="16" t="s">
        <v>932</v>
      </c>
    </row>
    <row r="262" spans="1:20" ht="30.6" x14ac:dyDescent="0.25">
      <c r="A262" s="13">
        <v>204</v>
      </c>
      <c r="B262" s="14" t="s">
        <v>394</v>
      </c>
      <c r="C262" s="15" t="s">
        <v>392</v>
      </c>
      <c r="D262" s="14" t="s">
        <v>393</v>
      </c>
      <c r="E262" s="16"/>
      <c r="F262" s="13" t="s">
        <v>39</v>
      </c>
      <c r="G262" s="17"/>
      <c r="H262" s="18">
        <v>2350</v>
      </c>
      <c r="I262" s="19"/>
      <c r="J262" s="19"/>
      <c r="K262" s="20"/>
      <c r="L262" s="21"/>
      <c r="M262" s="20"/>
      <c r="N262" s="21"/>
      <c r="O262" s="20"/>
      <c r="P262" s="21"/>
      <c r="Q262" s="13"/>
      <c r="R262" s="14"/>
      <c r="S262" s="22"/>
      <c r="T262" s="16"/>
    </row>
    <row r="263" spans="1:20" ht="20.399999999999999" x14ac:dyDescent="0.25">
      <c r="A263" s="13">
        <v>205</v>
      </c>
      <c r="B263" s="14" t="s">
        <v>418</v>
      </c>
      <c r="C263" s="15" t="s">
        <v>416</v>
      </c>
      <c r="D263" s="14" t="s">
        <v>417</v>
      </c>
      <c r="E263" s="16"/>
      <c r="F263" s="13" t="s">
        <v>39</v>
      </c>
      <c r="G263" s="17"/>
      <c r="H263" s="18">
        <v>102.58</v>
      </c>
      <c r="I263" s="19"/>
      <c r="J263" s="19"/>
      <c r="K263" s="20"/>
      <c r="L263" s="21"/>
      <c r="M263" s="20"/>
      <c r="N263" s="21"/>
      <c r="O263" s="20"/>
      <c r="P263" s="21"/>
      <c r="Q263" s="13"/>
      <c r="R263" s="14"/>
      <c r="S263" s="22"/>
      <c r="T263" s="16"/>
    </row>
    <row r="264" spans="1:20" x14ac:dyDescent="0.25">
      <c r="A264" s="13">
        <v>206</v>
      </c>
      <c r="B264" s="14" t="s">
        <v>659</v>
      </c>
      <c r="C264" s="15" t="s">
        <v>657</v>
      </c>
      <c r="D264" s="14" t="s">
        <v>658</v>
      </c>
      <c r="E264" s="16"/>
      <c r="F264" s="13" t="s">
        <v>39</v>
      </c>
      <c r="G264" s="17"/>
      <c r="H264" s="18">
        <v>6.6</v>
      </c>
      <c r="I264" s="19"/>
      <c r="J264" s="19"/>
      <c r="K264" s="20"/>
      <c r="L264" s="21"/>
      <c r="M264" s="20"/>
      <c r="N264" s="21"/>
      <c r="O264" s="20"/>
      <c r="P264" s="21"/>
      <c r="Q264" s="13"/>
      <c r="R264" s="14"/>
      <c r="S264" s="22"/>
      <c r="T264" s="16"/>
    </row>
    <row r="265" spans="1:20" ht="20.399999999999999" x14ac:dyDescent="0.25">
      <c r="A265" s="13">
        <v>207</v>
      </c>
      <c r="B265" s="14" t="s">
        <v>514</v>
      </c>
      <c r="C265" s="15" t="s">
        <v>512</v>
      </c>
      <c r="D265" s="14" t="s">
        <v>513</v>
      </c>
      <c r="E265" s="16"/>
      <c r="F265" s="13" t="s">
        <v>39</v>
      </c>
      <c r="G265" s="17"/>
      <c r="H265" s="18">
        <v>807.5</v>
      </c>
      <c r="I265" s="19"/>
      <c r="J265" s="19"/>
      <c r="K265" s="20"/>
      <c r="L265" s="21"/>
      <c r="M265" s="20"/>
      <c r="N265" s="21"/>
      <c r="O265" s="20"/>
      <c r="P265" s="21"/>
      <c r="Q265" s="13"/>
      <c r="R265" s="14"/>
      <c r="S265" s="22"/>
      <c r="T265" s="16"/>
    </row>
    <row r="266" spans="1:20" x14ac:dyDescent="0.25">
      <c r="A266" s="13">
        <v>208</v>
      </c>
      <c r="B266" s="14" t="s">
        <v>792</v>
      </c>
      <c r="C266" s="15" t="s">
        <v>793</v>
      </c>
      <c r="D266" s="14" t="s">
        <v>794</v>
      </c>
      <c r="E266" s="16"/>
      <c r="F266" s="13" t="s">
        <v>39</v>
      </c>
      <c r="G266" s="17"/>
      <c r="H266" s="18">
        <v>393.8</v>
      </c>
      <c r="I266" s="19"/>
      <c r="J266" s="19"/>
      <c r="K266" s="20"/>
      <c r="L266" s="21"/>
      <c r="M266" s="20"/>
      <c r="N266" s="21"/>
      <c r="O266" s="20"/>
      <c r="P266" s="21"/>
      <c r="Q266" s="13"/>
      <c r="R266" s="14"/>
      <c r="S266" s="22"/>
      <c r="T266" s="16"/>
    </row>
    <row r="267" spans="1:20" ht="40.799999999999997" x14ac:dyDescent="0.25">
      <c r="A267" s="13">
        <v>209</v>
      </c>
      <c r="B267" s="14" t="s">
        <v>598</v>
      </c>
      <c r="C267" s="15" t="s">
        <v>596</v>
      </c>
      <c r="D267" s="14" t="s">
        <v>597</v>
      </c>
      <c r="E267" s="16"/>
      <c r="F267" s="13" t="s">
        <v>39</v>
      </c>
      <c r="G267" s="17"/>
      <c r="H267" s="32">
        <v>46.25</v>
      </c>
      <c r="I267" s="19"/>
      <c r="J267" s="19"/>
      <c r="K267" s="20"/>
      <c r="L267" s="21"/>
      <c r="M267" s="20"/>
      <c r="N267" s="21"/>
      <c r="O267" s="20"/>
      <c r="P267" s="21"/>
      <c r="Q267" s="13"/>
      <c r="R267" s="14"/>
      <c r="S267" s="22"/>
      <c r="T267" s="16" t="s">
        <v>811</v>
      </c>
    </row>
    <row r="268" spans="1:20" ht="71.400000000000006" x14ac:dyDescent="0.25">
      <c r="A268" s="13">
        <v>210</v>
      </c>
      <c r="B268" s="14" t="s">
        <v>341</v>
      </c>
      <c r="C268" s="15" t="s">
        <v>339</v>
      </c>
      <c r="D268" s="14" t="s">
        <v>340</v>
      </c>
      <c r="E268" s="16" t="s">
        <v>562</v>
      </c>
      <c r="F268" s="13" t="s">
        <v>39</v>
      </c>
      <c r="G268" s="17"/>
      <c r="H268" s="18">
        <v>1128.1199999999999</v>
      </c>
      <c r="I268" s="19" t="s">
        <v>39</v>
      </c>
      <c r="J268" s="19" t="s">
        <v>938</v>
      </c>
      <c r="K268" s="20"/>
      <c r="L268" s="21">
        <f>N268+P268</f>
        <v>1364.86</v>
      </c>
      <c r="M268" s="20"/>
      <c r="N268" s="21">
        <f>1194.48+104.02</f>
        <v>1298.5</v>
      </c>
      <c r="O268" s="20"/>
      <c r="P268" s="21">
        <v>66.36</v>
      </c>
      <c r="Q268" s="13" t="s">
        <v>996</v>
      </c>
      <c r="R268" s="14" t="s">
        <v>995</v>
      </c>
      <c r="S268" s="22"/>
      <c r="T268" s="16" t="s">
        <v>997</v>
      </c>
    </row>
    <row r="269" spans="1:20" ht="51.75" customHeight="1" x14ac:dyDescent="0.25">
      <c r="A269" s="13">
        <v>211</v>
      </c>
      <c r="B269" s="14" t="s">
        <v>732</v>
      </c>
      <c r="C269" s="15" t="s">
        <v>734</v>
      </c>
      <c r="D269" s="14" t="s">
        <v>733</v>
      </c>
      <c r="E269" s="16"/>
      <c r="F269" s="13" t="s">
        <v>39</v>
      </c>
      <c r="G269" s="17"/>
      <c r="H269" s="18">
        <v>0.8</v>
      </c>
      <c r="I269" s="19"/>
      <c r="J269" s="19"/>
      <c r="K269" s="20"/>
      <c r="L269" s="21"/>
      <c r="M269" s="20"/>
      <c r="N269" s="21"/>
      <c r="O269" s="20"/>
      <c r="P269" s="21"/>
      <c r="Q269" s="13"/>
      <c r="R269" s="14"/>
      <c r="S269" s="22"/>
      <c r="T269" s="16"/>
    </row>
    <row r="270" spans="1:20" ht="33.75" customHeight="1" x14ac:dyDescent="0.25">
      <c r="A270" s="13">
        <v>212</v>
      </c>
      <c r="B270" s="14" t="s">
        <v>654</v>
      </c>
      <c r="C270" s="15" t="s">
        <v>655</v>
      </c>
      <c r="D270" s="14" t="s">
        <v>656</v>
      </c>
      <c r="E270" s="16"/>
      <c r="F270" s="13" t="s">
        <v>39</v>
      </c>
      <c r="G270" s="17"/>
      <c r="H270" s="18">
        <v>150</v>
      </c>
      <c r="I270" s="19"/>
      <c r="J270" s="19"/>
      <c r="K270" s="20"/>
      <c r="L270" s="21"/>
      <c r="M270" s="20"/>
      <c r="N270" s="21"/>
      <c r="O270" s="20"/>
      <c r="P270" s="21"/>
      <c r="Q270" s="13"/>
      <c r="R270" s="14"/>
      <c r="S270" s="22"/>
      <c r="T270" s="16"/>
    </row>
    <row r="271" spans="1:20" ht="30" customHeight="1" x14ac:dyDescent="0.25">
      <c r="A271" s="13">
        <v>213</v>
      </c>
      <c r="B271" s="14" t="s">
        <v>535</v>
      </c>
      <c r="C271" s="15" t="s">
        <v>533</v>
      </c>
      <c r="D271" s="14" t="s">
        <v>534</v>
      </c>
      <c r="E271" s="16"/>
      <c r="F271" s="13" t="s">
        <v>39</v>
      </c>
      <c r="G271" s="17"/>
      <c r="H271" s="18">
        <v>2812.5</v>
      </c>
      <c r="I271" s="19"/>
      <c r="J271" s="19"/>
      <c r="K271" s="20"/>
      <c r="L271" s="21"/>
      <c r="M271" s="20"/>
      <c r="N271" s="21"/>
      <c r="O271" s="20"/>
      <c r="P271" s="21"/>
      <c r="Q271" s="13"/>
      <c r="R271" s="14"/>
      <c r="S271" s="22"/>
      <c r="T271" s="16"/>
    </row>
    <row r="272" spans="1:20" ht="336" x14ac:dyDescent="0.25">
      <c r="A272" s="13">
        <v>214</v>
      </c>
      <c r="B272" s="14" t="s">
        <v>335</v>
      </c>
      <c r="C272" s="15" t="s">
        <v>333</v>
      </c>
      <c r="D272" s="14" t="s">
        <v>334</v>
      </c>
      <c r="E272" s="16" t="s">
        <v>562</v>
      </c>
      <c r="F272" s="13" t="s">
        <v>39</v>
      </c>
      <c r="G272" s="17"/>
      <c r="H272" s="18">
        <v>20744.89</v>
      </c>
      <c r="I272" s="19" t="s">
        <v>39</v>
      </c>
      <c r="J272" s="19" t="s">
        <v>861</v>
      </c>
      <c r="K272" s="20"/>
      <c r="L272" s="21">
        <f>N272+P272</f>
        <v>21859.22</v>
      </c>
      <c r="M272" s="20"/>
      <c r="N272" s="21">
        <f>287.52+826.81+20744.89</f>
        <v>21859.22</v>
      </c>
      <c r="O272" s="20"/>
      <c r="P272" s="21"/>
      <c r="Q272" s="13"/>
      <c r="R272" s="33" t="s">
        <v>901</v>
      </c>
      <c r="S272" s="22"/>
      <c r="T272" s="16"/>
    </row>
    <row r="273" spans="1:20" ht="85.5" customHeight="1" x14ac:dyDescent="0.25">
      <c r="A273" s="13">
        <v>215</v>
      </c>
      <c r="B273" s="14" t="s">
        <v>690</v>
      </c>
      <c r="C273" s="15" t="s">
        <v>691</v>
      </c>
      <c r="D273" s="14" t="s">
        <v>692</v>
      </c>
      <c r="E273" s="16"/>
      <c r="F273" s="13" t="s">
        <v>39</v>
      </c>
      <c r="G273" s="17"/>
      <c r="H273" s="32">
        <v>7.23</v>
      </c>
      <c r="I273" s="19"/>
      <c r="J273" s="19"/>
      <c r="K273" s="20"/>
      <c r="L273" s="21"/>
      <c r="M273" s="20"/>
      <c r="N273" s="21"/>
      <c r="O273" s="20"/>
      <c r="P273" s="21"/>
      <c r="Q273" s="13"/>
      <c r="R273" s="14"/>
      <c r="S273" s="22"/>
      <c r="T273" s="16" t="s">
        <v>807</v>
      </c>
    </row>
    <row r="274" spans="1:20" ht="36" customHeight="1" x14ac:dyDescent="0.25">
      <c r="A274" s="13">
        <v>216</v>
      </c>
      <c r="B274" s="14" t="s">
        <v>211</v>
      </c>
      <c r="C274" s="15" t="s">
        <v>209</v>
      </c>
      <c r="D274" s="14" t="s">
        <v>210</v>
      </c>
      <c r="E274" s="16"/>
      <c r="F274" s="13" t="s">
        <v>39</v>
      </c>
      <c r="G274" s="17"/>
      <c r="H274" s="18">
        <v>14928.19</v>
      </c>
      <c r="I274" s="19"/>
      <c r="J274" s="19"/>
      <c r="K274" s="20"/>
      <c r="L274" s="21"/>
      <c r="M274" s="20"/>
      <c r="N274" s="21"/>
      <c r="O274" s="20"/>
      <c r="P274" s="21"/>
      <c r="Q274" s="13"/>
      <c r="R274" s="14"/>
      <c r="S274" s="22"/>
      <c r="T274" s="16"/>
    </row>
    <row r="275" spans="1:20" ht="98.25" customHeight="1" x14ac:dyDescent="0.25">
      <c r="A275" s="13">
        <v>217</v>
      </c>
      <c r="B275" s="14" t="s">
        <v>467</v>
      </c>
      <c r="C275" s="15" t="s">
        <v>465</v>
      </c>
      <c r="D275" s="14" t="s">
        <v>466</v>
      </c>
      <c r="E275" s="16"/>
      <c r="F275" s="13" t="s">
        <v>39</v>
      </c>
      <c r="G275" s="17"/>
      <c r="H275" s="18">
        <v>923.75</v>
      </c>
      <c r="I275" s="19"/>
      <c r="J275" s="19"/>
      <c r="K275" s="20"/>
      <c r="L275" s="21"/>
      <c r="M275" s="20"/>
      <c r="N275" s="21"/>
      <c r="O275" s="20"/>
      <c r="P275" s="21"/>
      <c r="Q275" s="13"/>
      <c r="R275" s="14"/>
      <c r="S275" s="22"/>
      <c r="T275" s="16" t="s">
        <v>468</v>
      </c>
    </row>
    <row r="276" spans="1:20" ht="51" x14ac:dyDescent="0.25">
      <c r="A276" s="13">
        <v>218</v>
      </c>
      <c r="B276" s="14" t="s">
        <v>695</v>
      </c>
      <c r="C276" s="15" t="s">
        <v>696</v>
      </c>
      <c r="D276" s="14" t="s">
        <v>697</v>
      </c>
      <c r="E276" s="16" t="s">
        <v>562</v>
      </c>
      <c r="F276" s="13" t="s">
        <v>39</v>
      </c>
      <c r="G276" s="17"/>
      <c r="H276" s="18">
        <v>9555.61</v>
      </c>
      <c r="I276" s="19" t="s">
        <v>39</v>
      </c>
      <c r="J276" s="19" t="s">
        <v>979</v>
      </c>
      <c r="K276" s="20"/>
      <c r="L276" s="21">
        <f>N276+P276</f>
        <v>7904.82</v>
      </c>
      <c r="M276" s="20"/>
      <c r="N276" s="21">
        <f>7550+354.82</f>
        <v>7904.82</v>
      </c>
      <c r="O276" s="20"/>
      <c r="P276" s="21"/>
      <c r="Q276" s="13"/>
      <c r="R276" s="14"/>
      <c r="S276" s="22"/>
      <c r="T276" s="16" t="s">
        <v>827</v>
      </c>
    </row>
    <row r="277" spans="1:20" ht="81" customHeight="1" x14ac:dyDescent="0.25">
      <c r="A277" s="13">
        <v>219</v>
      </c>
      <c r="B277" s="14" t="s">
        <v>701</v>
      </c>
      <c r="C277" s="15" t="s">
        <v>702</v>
      </c>
      <c r="D277" s="14" t="s">
        <v>826</v>
      </c>
      <c r="E277" s="16" t="s">
        <v>562</v>
      </c>
      <c r="F277" s="13" t="s">
        <v>39</v>
      </c>
      <c r="G277" s="17"/>
      <c r="H277" s="18">
        <v>31153.1</v>
      </c>
      <c r="I277" s="19" t="s">
        <v>39</v>
      </c>
      <c r="J277" s="19" t="s">
        <v>823</v>
      </c>
      <c r="K277" s="20"/>
      <c r="L277" s="21">
        <f>N277+P277</f>
        <v>31153.1</v>
      </c>
      <c r="M277" s="20"/>
      <c r="N277" s="21">
        <f>31153.1</f>
        <v>31153.1</v>
      </c>
      <c r="O277" s="20"/>
      <c r="P277" s="21"/>
      <c r="Q277" s="13"/>
      <c r="R277" s="14"/>
      <c r="S277" s="22"/>
      <c r="T277" s="16" t="s">
        <v>827</v>
      </c>
    </row>
    <row r="278" spans="1:20" ht="20.399999999999999" x14ac:dyDescent="0.25">
      <c r="A278" s="13">
        <v>220</v>
      </c>
      <c r="B278" s="14" t="s">
        <v>555</v>
      </c>
      <c r="C278" s="15" t="s">
        <v>554</v>
      </c>
      <c r="D278" s="14" t="s">
        <v>556</v>
      </c>
      <c r="E278" s="16"/>
      <c r="F278" s="13" t="s">
        <v>39</v>
      </c>
      <c r="G278" s="17"/>
      <c r="H278" s="18">
        <v>0.71</v>
      </c>
      <c r="I278" s="19"/>
      <c r="J278" s="19"/>
      <c r="K278" s="20"/>
      <c r="L278" s="21"/>
      <c r="M278" s="20"/>
      <c r="N278" s="21"/>
      <c r="O278" s="20"/>
      <c r="P278" s="21"/>
      <c r="Q278" s="13"/>
      <c r="R278" s="14"/>
      <c r="S278" s="22"/>
      <c r="T278" s="16"/>
    </row>
    <row r="279" spans="1:20" ht="20.399999999999999" x14ac:dyDescent="0.25">
      <c r="A279" s="13">
        <v>221</v>
      </c>
      <c r="B279" s="14" t="s">
        <v>583</v>
      </c>
      <c r="C279" s="15" t="s">
        <v>581</v>
      </c>
      <c r="D279" s="14" t="s">
        <v>582</v>
      </c>
      <c r="E279" s="16"/>
      <c r="F279" s="13" t="s">
        <v>39</v>
      </c>
      <c r="G279" s="17"/>
      <c r="H279" s="18">
        <v>18657</v>
      </c>
      <c r="I279" s="19"/>
      <c r="J279" s="19"/>
      <c r="K279" s="20"/>
      <c r="L279" s="21"/>
      <c r="M279" s="20"/>
      <c r="N279" s="21"/>
      <c r="O279" s="20"/>
      <c r="P279" s="21"/>
      <c r="Q279" s="13"/>
      <c r="R279" s="14"/>
      <c r="S279" s="22"/>
      <c r="T279" s="16"/>
    </row>
    <row r="280" spans="1:20" ht="30.6" x14ac:dyDescent="0.25">
      <c r="A280" s="13">
        <v>222</v>
      </c>
      <c r="B280" s="14" t="s">
        <v>159</v>
      </c>
      <c r="C280" s="15" t="s">
        <v>158</v>
      </c>
      <c r="D280" s="14" t="s">
        <v>163</v>
      </c>
      <c r="E280" s="16" t="s">
        <v>562</v>
      </c>
      <c r="F280" s="13" t="s">
        <v>39</v>
      </c>
      <c r="G280" s="17"/>
      <c r="H280" s="18">
        <v>625.41</v>
      </c>
      <c r="I280" s="19" t="s">
        <v>39</v>
      </c>
      <c r="J280" s="19" t="s">
        <v>861</v>
      </c>
      <c r="K280" s="20"/>
      <c r="L280" s="21">
        <f>N280+P280</f>
        <v>797.2</v>
      </c>
      <c r="M280" s="20"/>
      <c r="N280" s="21">
        <f>775.87+21.33</f>
        <v>797.2</v>
      </c>
      <c r="O280" s="20"/>
      <c r="P280" s="21"/>
      <c r="Q280" s="13"/>
      <c r="R280" s="14" t="s">
        <v>895</v>
      </c>
      <c r="S280" s="22"/>
      <c r="T280" s="16"/>
    </row>
    <row r="281" spans="1:20" ht="20.399999999999999" x14ac:dyDescent="0.25">
      <c r="A281" s="13">
        <v>223</v>
      </c>
      <c r="B281" s="14" t="s">
        <v>698</v>
      </c>
      <c r="C281" s="15" t="s">
        <v>699</v>
      </c>
      <c r="D281" s="14" t="s">
        <v>700</v>
      </c>
      <c r="E281" s="16"/>
      <c r="F281" s="13" t="s">
        <v>39</v>
      </c>
      <c r="G281" s="17"/>
      <c r="H281" s="18">
        <v>30</v>
      </c>
      <c r="I281" s="19"/>
      <c r="J281" s="19"/>
      <c r="K281" s="20"/>
      <c r="L281" s="21"/>
      <c r="M281" s="20"/>
      <c r="N281" s="21"/>
      <c r="O281" s="20"/>
      <c r="P281" s="21"/>
      <c r="Q281" s="13"/>
      <c r="R281" s="14"/>
      <c r="S281" s="22"/>
      <c r="T281" s="16"/>
    </row>
    <row r="282" spans="1:20" ht="20.399999999999999" x14ac:dyDescent="0.25">
      <c r="A282" s="13">
        <v>224</v>
      </c>
      <c r="B282" s="14" t="s">
        <v>161</v>
      </c>
      <c r="C282" s="15" t="s">
        <v>160</v>
      </c>
      <c r="D282" s="14" t="s">
        <v>162</v>
      </c>
      <c r="E282" s="16"/>
      <c r="F282" s="13" t="s">
        <v>39</v>
      </c>
      <c r="G282" s="17"/>
      <c r="H282" s="18">
        <v>8000</v>
      </c>
      <c r="I282" s="19"/>
      <c r="J282" s="19"/>
      <c r="K282" s="20"/>
      <c r="L282" s="21"/>
      <c r="M282" s="20"/>
      <c r="N282" s="21"/>
      <c r="O282" s="20"/>
      <c r="P282" s="21"/>
      <c r="Q282" s="13"/>
      <c r="R282" s="14"/>
      <c r="S282" s="22"/>
      <c r="T282" s="16"/>
    </row>
    <row r="283" spans="1:20" ht="20.399999999999999" x14ac:dyDescent="0.25">
      <c r="A283" s="13">
        <v>225</v>
      </c>
      <c r="B283" s="14" t="s">
        <v>505</v>
      </c>
      <c r="C283" s="15" t="s">
        <v>503</v>
      </c>
      <c r="D283" s="14" t="s">
        <v>504</v>
      </c>
      <c r="E283" s="16"/>
      <c r="F283" s="13" t="s">
        <v>39</v>
      </c>
      <c r="G283" s="17"/>
      <c r="H283" s="18">
        <v>299.93</v>
      </c>
      <c r="I283" s="19"/>
      <c r="J283" s="19"/>
      <c r="K283" s="20"/>
      <c r="L283" s="21"/>
      <c r="M283" s="20"/>
      <c r="N283" s="21"/>
      <c r="O283" s="20"/>
      <c r="P283" s="21"/>
      <c r="Q283" s="13"/>
      <c r="R283" s="14"/>
      <c r="S283" s="22"/>
      <c r="T283" s="16"/>
    </row>
    <row r="284" spans="1:20" ht="123.75" customHeight="1" x14ac:dyDescent="0.25">
      <c r="A284" s="35">
        <v>226</v>
      </c>
      <c r="B284" s="41" t="s">
        <v>410</v>
      </c>
      <c r="C284" s="43" t="s">
        <v>408</v>
      </c>
      <c r="D284" s="41" t="s">
        <v>409</v>
      </c>
      <c r="E284" s="37" t="s">
        <v>562</v>
      </c>
      <c r="F284" s="35" t="s">
        <v>39</v>
      </c>
      <c r="G284" s="47"/>
      <c r="H284" s="69">
        <v>2250</v>
      </c>
      <c r="I284" s="39" t="s">
        <v>39</v>
      </c>
      <c r="J284" s="39" t="s">
        <v>938</v>
      </c>
      <c r="K284" s="56"/>
      <c r="L284" s="51">
        <f>N284+N285</f>
        <v>2416.9</v>
      </c>
      <c r="M284" s="20"/>
      <c r="N284" s="21">
        <f>750+100.58</f>
        <v>850.58</v>
      </c>
      <c r="O284" s="20"/>
      <c r="P284" s="21"/>
      <c r="Q284" s="13"/>
      <c r="R284" s="41" t="s">
        <v>994</v>
      </c>
      <c r="S284" s="35"/>
      <c r="T284" s="37" t="s">
        <v>411</v>
      </c>
    </row>
    <row r="285" spans="1:20" x14ac:dyDescent="0.25">
      <c r="A285" s="36"/>
      <c r="B285" s="42"/>
      <c r="C285" s="44"/>
      <c r="D285" s="42"/>
      <c r="E285" s="38"/>
      <c r="F285" s="36"/>
      <c r="G285" s="48"/>
      <c r="H285" s="70"/>
      <c r="I285" s="40"/>
      <c r="J285" s="40"/>
      <c r="K285" s="58"/>
      <c r="L285" s="52"/>
      <c r="M285" s="20"/>
      <c r="N285" s="21">
        <f>1500+66.32</f>
        <v>1566.32</v>
      </c>
      <c r="O285" s="20"/>
      <c r="P285" s="21"/>
      <c r="Q285" s="13"/>
      <c r="R285" s="42"/>
      <c r="S285" s="36"/>
      <c r="T285" s="38"/>
    </row>
    <row r="286" spans="1:20" ht="112.2" x14ac:dyDescent="0.25">
      <c r="A286" s="13">
        <v>227</v>
      </c>
      <c r="B286" s="14" t="s">
        <v>167</v>
      </c>
      <c r="C286" s="15" t="s">
        <v>164</v>
      </c>
      <c r="D286" s="14" t="s">
        <v>166</v>
      </c>
      <c r="E286" s="16" t="s">
        <v>562</v>
      </c>
      <c r="F286" s="13" t="s">
        <v>39</v>
      </c>
      <c r="G286" s="17"/>
      <c r="H286" s="18">
        <v>13874.15</v>
      </c>
      <c r="I286" s="19" t="s">
        <v>39</v>
      </c>
      <c r="J286" s="19" t="s">
        <v>861</v>
      </c>
      <c r="K286" s="20"/>
      <c r="L286" s="21">
        <f>N286+P286</f>
        <v>24934.19</v>
      </c>
      <c r="M286" s="20"/>
      <c r="N286" s="21">
        <v>24934.19</v>
      </c>
      <c r="O286" s="20"/>
      <c r="P286" s="21"/>
      <c r="Q286" s="13" t="s">
        <v>867</v>
      </c>
      <c r="R286" s="14" t="s">
        <v>868</v>
      </c>
      <c r="S286" s="22"/>
      <c r="T286" s="16" t="s">
        <v>866</v>
      </c>
    </row>
    <row r="287" spans="1:20" ht="20.399999999999999" x14ac:dyDescent="0.25">
      <c r="A287" s="13">
        <v>228</v>
      </c>
      <c r="B287" s="14" t="s">
        <v>224</v>
      </c>
      <c r="C287" s="15" t="s">
        <v>222</v>
      </c>
      <c r="D287" s="14" t="s">
        <v>223</v>
      </c>
      <c r="E287" s="16"/>
      <c r="F287" s="13" t="s">
        <v>39</v>
      </c>
      <c r="G287" s="17"/>
      <c r="H287" s="18">
        <v>5652.96</v>
      </c>
      <c r="I287" s="19"/>
      <c r="J287" s="19"/>
      <c r="K287" s="20"/>
      <c r="L287" s="21"/>
      <c r="M287" s="20"/>
      <c r="N287" s="21"/>
      <c r="O287" s="20"/>
      <c r="P287" s="21"/>
      <c r="Q287" s="13"/>
      <c r="R287" s="14"/>
      <c r="S287" s="22"/>
      <c r="T287" s="16"/>
    </row>
    <row r="288" spans="1:20" ht="70.5" customHeight="1" x14ac:dyDescent="0.25">
      <c r="A288" s="13">
        <v>229</v>
      </c>
      <c r="B288" s="14" t="s">
        <v>189</v>
      </c>
      <c r="C288" s="15" t="s">
        <v>187</v>
      </c>
      <c r="D288" s="14" t="s">
        <v>188</v>
      </c>
      <c r="E288" s="16" t="s">
        <v>562</v>
      </c>
      <c r="F288" s="13" t="s">
        <v>39</v>
      </c>
      <c r="G288" s="17"/>
      <c r="H288" s="18">
        <v>1130</v>
      </c>
      <c r="I288" s="19" t="s">
        <v>39</v>
      </c>
      <c r="J288" s="19" t="s">
        <v>823</v>
      </c>
      <c r="K288" s="20"/>
      <c r="L288" s="21">
        <f>N288+P288</f>
        <v>1457.46</v>
      </c>
      <c r="M288" s="20"/>
      <c r="N288" s="21">
        <f>1342.5+114.96</f>
        <v>1457.46</v>
      </c>
      <c r="O288" s="20"/>
      <c r="P288" s="21"/>
      <c r="Q288" s="13" t="s">
        <v>824</v>
      </c>
      <c r="R288" s="14" t="s">
        <v>825</v>
      </c>
      <c r="S288" s="22"/>
      <c r="T288" s="16" t="s">
        <v>565</v>
      </c>
    </row>
    <row r="289" spans="1:20" ht="20.399999999999999" x14ac:dyDescent="0.25">
      <c r="A289" s="13">
        <v>230</v>
      </c>
      <c r="B289" s="14" t="s">
        <v>426</v>
      </c>
      <c r="C289" s="15" t="s">
        <v>424</v>
      </c>
      <c r="D289" s="14" t="s">
        <v>425</v>
      </c>
      <c r="E289" s="16" t="s">
        <v>562</v>
      </c>
      <c r="F289" s="13" t="s">
        <v>39</v>
      </c>
      <c r="G289" s="17"/>
      <c r="H289" s="18">
        <v>14868.48</v>
      </c>
      <c r="I289" s="19" t="s">
        <v>39</v>
      </c>
      <c r="J289" s="19" t="s">
        <v>902</v>
      </c>
      <c r="K289" s="20"/>
      <c r="L289" s="21">
        <f>N289+P289</f>
        <v>14962.88</v>
      </c>
      <c r="M289" s="20"/>
      <c r="N289" s="21">
        <f>11231.72+3731.16</f>
        <v>14962.88</v>
      </c>
      <c r="O289" s="20"/>
      <c r="P289" s="21"/>
      <c r="Q289" s="13"/>
      <c r="R289" s="14"/>
      <c r="S289" s="22"/>
      <c r="T289" s="16"/>
    </row>
    <row r="290" spans="1:20" ht="40.799999999999997" x14ac:dyDescent="0.25">
      <c r="A290" s="13">
        <v>231</v>
      </c>
      <c r="B290" s="14" t="s">
        <v>310</v>
      </c>
      <c r="C290" s="15" t="s">
        <v>308</v>
      </c>
      <c r="D290" s="14" t="s">
        <v>309</v>
      </c>
      <c r="E290" s="16" t="s">
        <v>562</v>
      </c>
      <c r="F290" s="13" t="s">
        <v>39</v>
      </c>
      <c r="G290" s="17"/>
      <c r="H290" s="18">
        <v>94706.13</v>
      </c>
      <c r="I290" s="19" t="s">
        <v>39</v>
      </c>
      <c r="J290" s="19" t="s">
        <v>938</v>
      </c>
      <c r="K290" s="20"/>
      <c r="L290" s="21">
        <f>N290+P290</f>
        <v>140585.66</v>
      </c>
      <c r="M290" s="20"/>
      <c r="N290" s="21">
        <f>109756.11+2892.5+27937.05</f>
        <v>140585.66</v>
      </c>
      <c r="O290" s="20"/>
      <c r="P290" s="21"/>
      <c r="Q290" s="13" t="s">
        <v>947</v>
      </c>
      <c r="R290" s="14" t="s">
        <v>980</v>
      </c>
      <c r="S290" s="22"/>
      <c r="T290" s="16" t="s">
        <v>565</v>
      </c>
    </row>
    <row r="291" spans="1:20" ht="90" customHeight="1" x14ac:dyDescent="0.25">
      <c r="A291" s="13">
        <v>232</v>
      </c>
      <c r="B291" s="14" t="s">
        <v>741</v>
      </c>
      <c r="C291" s="15" t="s">
        <v>742</v>
      </c>
      <c r="D291" s="14" t="s">
        <v>830</v>
      </c>
      <c r="E291" s="16" t="s">
        <v>562</v>
      </c>
      <c r="F291" s="13" t="s">
        <v>39</v>
      </c>
      <c r="G291" s="17"/>
      <c r="H291" s="18">
        <v>25.2</v>
      </c>
      <c r="I291" s="19" t="s">
        <v>39</v>
      </c>
      <c r="J291" s="19" t="s">
        <v>831</v>
      </c>
      <c r="K291" s="20"/>
      <c r="L291" s="21">
        <f>P291+N291</f>
        <v>1676.16</v>
      </c>
      <c r="M291" s="20"/>
      <c r="N291" s="21">
        <f>1676.16</f>
        <v>1676.16</v>
      </c>
      <c r="O291" s="20"/>
      <c r="P291" s="21"/>
      <c r="Q291" s="13"/>
      <c r="R291" s="14"/>
      <c r="S291" s="22"/>
      <c r="T291" s="16" t="s">
        <v>827</v>
      </c>
    </row>
    <row r="292" spans="1:20" ht="20.399999999999999" x14ac:dyDescent="0.25">
      <c r="A292" s="13">
        <v>233</v>
      </c>
      <c r="B292" s="14" t="s">
        <v>354</v>
      </c>
      <c r="C292" s="15" t="s">
        <v>352</v>
      </c>
      <c r="D292" s="14" t="s">
        <v>353</v>
      </c>
      <c r="E292" s="16"/>
      <c r="F292" s="13" t="s">
        <v>39</v>
      </c>
      <c r="G292" s="17"/>
      <c r="H292" s="18">
        <v>1000</v>
      </c>
      <c r="I292" s="19"/>
      <c r="J292" s="19"/>
      <c r="K292" s="20"/>
      <c r="L292" s="21"/>
      <c r="M292" s="20"/>
      <c r="N292" s="21"/>
      <c r="O292" s="20"/>
      <c r="P292" s="21"/>
      <c r="Q292" s="13"/>
      <c r="R292" s="14"/>
      <c r="S292" s="22"/>
      <c r="T292" s="16"/>
    </row>
    <row r="293" spans="1:20" ht="20.399999999999999" x14ac:dyDescent="0.25">
      <c r="A293" s="13">
        <v>234</v>
      </c>
      <c r="B293" s="14" t="s">
        <v>372</v>
      </c>
      <c r="C293" s="15" t="s">
        <v>370</v>
      </c>
      <c r="D293" s="14" t="s">
        <v>371</v>
      </c>
      <c r="E293" s="16"/>
      <c r="F293" s="13" t="s">
        <v>39</v>
      </c>
      <c r="G293" s="17"/>
      <c r="H293" s="18">
        <v>14402</v>
      </c>
      <c r="I293" s="19"/>
      <c r="J293" s="19"/>
      <c r="K293" s="20"/>
      <c r="L293" s="21"/>
      <c r="M293" s="20"/>
      <c r="N293" s="21"/>
      <c r="O293" s="20"/>
      <c r="P293" s="21"/>
      <c r="Q293" s="13"/>
      <c r="R293" s="14"/>
      <c r="S293" s="22"/>
      <c r="T293" s="16"/>
    </row>
    <row r="294" spans="1:20" ht="30.6" x14ac:dyDescent="0.25">
      <c r="A294" s="13">
        <v>235</v>
      </c>
      <c r="B294" s="14" t="s">
        <v>517</v>
      </c>
      <c r="C294" s="15" t="s">
        <v>515</v>
      </c>
      <c r="D294" s="14" t="s">
        <v>516</v>
      </c>
      <c r="E294" s="16"/>
      <c r="F294" s="13" t="s">
        <v>39</v>
      </c>
      <c r="G294" s="17"/>
      <c r="H294" s="18">
        <v>6658.18</v>
      </c>
      <c r="I294" s="19"/>
      <c r="J294" s="19"/>
      <c r="K294" s="20"/>
      <c r="L294" s="21"/>
      <c r="M294" s="20"/>
      <c r="N294" s="21"/>
      <c r="O294" s="20"/>
      <c r="P294" s="21"/>
      <c r="Q294" s="13"/>
      <c r="R294" s="14"/>
      <c r="S294" s="22"/>
      <c r="T294" s="16"/>
    </row>
    <row r="295" spans="1:20" ht="77.25" customHeight="1" x14ac:dyDescent="0.25">
      <c r="A295" s="13">
        <v>236</v>
      </c>
      <c r="B295" s="14" t="s">
        <v>318</v>
      </c>
      <c r="C295" s="15" t="s">
        <v>317</v>
      </c>
      <c r="D295" s="14" t="s">
        <v>319</v>
      </c>
      <c r="E295" s="16" t="s">
        <v>562</v>
      </c>
      <c r="F295" s="13" t="s">
        <v>39</v>
      </c>
      <c r="G295" s="17"/>
      <c r="H295" s="18">
        <v>1312.79</v>
      </c>
      <c r="I295" s="19" t="s">
        <v>39</v>
      </c>
      <c r="J295" s="19" t="s">
        <v>563</v>
      </c>
      <c r="K295" s="20"/>
      <c r="L295" s="21">
        <f>N295+P295</f>
        <v>156914.03</v>
      </c>
      <c r="M295" s="20"/>
      <c r="N295" s="21">
        <f>109216.43+47697.6</f>
        <v>156914.03</v>
      </c>
      <c r="O295" s="20"/>
      <c r="P295" s="21"/>
      <c r="Q295" s="13"/>
      <c r="R295" s="14" t="s">
        <v>674</v>
      </c>
      <c r="S295" s="22"/>
      <c r="T295" s="16" t="s">
        <v>565</v>
      </c>
    </row>
    <row r="296" spans="1:20" ht="20.399999999999999" x14ac:dyDescent="0.25">
      <c r="A296" s="13">
        <v>237</v>
      </c>
      <c r="B296" s="14" t="s">
        <v>170</v>
      </c>
      <c r="C296" s="15" t="s">
        <v>168</v>
      </c>
      <c r="D296" s="14" t="s">
        <v>169</v>
      </c>
      <c r="E296" s="16"/>
      <c r="F296" s="13" t="s">
        <v>39</v>
      </c>
      <c r="G296" s="17"/>
      <c r="H296" s="18">
        <v>599.91</v>
      </c>
      <c r="I296" s="19"/>
      <c r="J296" s="19"/>
      <c r="K296" s="20"/>
      <c r="L296" s="21"/>
      <c r="M296" s="20"/>
      <c r="N296" s="21"/>
      <c r="O296" s="20"/>
      <c r="P296" s="21"/>
      <c r="Q296" s="13"/>
      <c r="R296" s="14"/>
      <c r="S296" s="22"/>
      <c r="T296" s="16"/>
    </row>
    <row r="297" spans="1:20" ht="409.6" x14ac:dyDescent="0.25">
      <c r="A297" s="13">
        <v>238</v>
      </c>
      <c r="B297" s="14" t="s">
        <v>630</v>
      </c>
      <c r="C297" s="15" t="s">
        <v>631</v>
      </c>
      <c r="D297" s="14" t="s">
        <v>632</v>
      </c>
      <c r="E297" s="16" t="s">
        <v>562</v>
      </c>
      <c r="F297" s="13" t="s">
        <v>39</v>
      </c>
      <c r="G297" s="17"/>
      <c r="H297" s="18">
        <v>58965.11</v>
      </c>
      <c r="I297" s="19" t="s">
        <v>39</v>
      </c>
      <c r="J297" s="19" t="s">
        <v>919</v>
      </c>
      <c r="K297" s="20"/>
      <c r="L297" s="21">
        <f>N297+P297</f>
        <v>62242.879999999997</v>
      </c>
      <c r="M297" s="20"/>
      <c r="N297" s="21">
        <f>59093.42+3149.46</f>
        <v>62242.879999999997</v>
      </c>
      <c r="O297" s="20"/>
      <c r="P297" s="21"/>
      <c r="Q297" s="13"/>
      <c r="R297" s="28" t="s">
        <v>924</v>
      </c>
      <c r="S297" s="22"/>
      <c r="T297" s="16" t="s">
        <v>1033</v>
      </c>
    </row>
    <row r="298" spans="1:20" ht="51" x14ac:dyDescent="0.25">
      <c r="A298" s="13">
        <v>239</v>
      </c>
      <c r="B298" s="14" t="s">
        <v>757</v>
      </c>
      <c r="C298" s="15" t="s">
        <v>758</v>
      </c>
      <c r="D298" s="14" t="s">
        <v>759</v>
      </c>
      <c r="E298" s="16"/>
      <c r="F298" s="13" t="s">
        <v>39</v>
      </c>
      <c r="G298" s="17"/>
      <c r="H298" s="32">
        <v>118.4</v>
      </c>
      <c r="I298" s="19"/>
      <c r="J298" s="19"/>
      <c r="K298" s="20"/>
      <c r="L298" s="21"/>
      <c r="M298" s="20"/>
      <c r="N298" s="21"/>
      <c r="O298" s="20"/>
      <c r="P298" s="21"/>
      <c r="Q298" s="13"/>
      <c r="R298" s="14"/>
      <c r="S298" s="22"/>
      <c r="T298" s="16" t="s">
        <v>802</v>
      </c>
    </row>
    <row r="299" spans="1:20" ht="30.6" x14ac:dyDescent="0.25">
      <c r="A299" s="13">
        <v>240</v>
      </c>
      <c r="B299" s="14" t="s">
        <v>749</v>
      </c>
      <c r="C299" s="15" t="s">
        <v>747</v>
      </c>
      <c r="D299" s="14" t="s">
        <v>750</v>
      </c>
      <c r="E299" s="16"/>
      <c r="F299" s="13" t="s">
        <v>39</v>
      </c>
      <c r="G299" s="17"/>
      <c r="H299" s="32">
        <v>90.24</v>
      </c>
      <c r="I299" s="19"/>
      <c r="J299" s="19"/>
      <c r="K299" s="20"/>
      <c r="L299" s="21"/>
      <c r="M299" s="20"/>
      <c r="N299" s="21"/>
      <c r="O299" s="20"/>
      <c r="P299" s="21"/>
      <c r="Q299" s="13"/>
      <c r="R299" s="14"/>
      <c r="S299" s="22"/>
      <c r="T299" s="16"/>
    </row>
    <row r="300" spans="1:20" ht="30.6" x14ac:dyDescent="0.25">
      <c r="A300" s="13">
        <v>241</v>
      </c>
      <c r="B300" s="14" t="s">
        <v>746</v>
      </c>
      <c r="C300" s="15" t="s">
        <v>747</v>
      </c>
      <c r="D300" s="14" t="s">
        <v>748</v>
      </c>
      <c r="E300" s="16"/>
      <c r="F300" s="13" t="s">
        <v>39</v>
      </c>
      <c r="G300" s="17"/>
      <c r="H300" s="18">
        <v>90.24</v>
      </c>
      <c r="I300" s="19"/>
      <c r="J300" s="19"/>
      <c r="K300" s="20"/>
      <c r="L300" s="21"/>
      <c r="M300" s="20"/>
      <c r="N300" s="21"/>
      <c r="O300" s="20"/>
      <c r="P300" s="21"/>
      <c r="Q300" s="13"/>
      <c r="R300" s="14"/>
      <c r="S300" s="22"/>
      <c r="T300" s="16"/>
    </row>
    <row r="301" spans="1:20" ht="20.399999999999999" x14ac:dyDescent="0.25">
      <c r="A301" s="13">
        <v>242</v>
      </c>
      <c r="B301" s="14" t="s">
        <v>798</v>
      </c>
      <c r="C301" s="15" t="s">
        <v>244</v>
      </c>
      <c r="D301" s="14" t="s">
        <v>245</v>
      </c>
      <c r="E301" s="16"/>
      <c r="F301" s="13" t="s">
        <v>39</v>
      </c>
      <c r="G301" s="17"/>
      <c r="H301" s="18">
        <v>258.83</v>
      </c>
      <c r="I301" s="19"/>
      <c r="J301" s="19"/>
      <c r="K301" s="20"/>
      <c r="L301" s="21"/>
      <c r="M301" s="20"/>
      <c r="N301" s="21"/>
      <c r="O301" s="20"/>
      <c r="P301" s="21"/>
      <c r="Q301" s="13"/>
      <c r="R301" s="14"/>
      <c r="S301" s="22"/>
      <c r="T301" s="16"/>
    </row>
    <row r="302" spans="1:20" ht="20.399999999999999" x14ac:dyDescent="0.25">
      <c r="A302" s="13">
        <v>243</v>
      </c>
      <c r="B302" s="14" t="s">
        <v>595</v>
      </c>
      <c r="C302" s="15" t="s">
        <v>593</v>
      </c>
      <c r="D302" s="14" t="s">
        <v>594</v>
      </c>
      <c r="E302" s="16"/>
      <c r="F302" s="13" t="s">
        <v>39</v>
      </c>
      <c r="G302" s="17"/>
      <c r="H302" s="18">
        <v>1701.71</v>
      </c>
      <c r="I302" s="19"/>
      <c r="J302" s="19"/>
      <c r="K302" s="20"/>
      <c r="L302" s="21"/>
      <c r="M302" s="20"/>
      <c r="N302" s="21"/>
      <c r="O302" s="20"/>
      <c r="P302" s="21"/>
      <c r="Q302" s="13"/>
      <c r="R302" s="14"/>
      <c r="S302" s="22"/>
      <c r="T302" s="16"/>
    </row>
    <row r="303" spans="1:20" ht="20.399999999999999" x14ac:dyDescent="0.25">
      <c r="A303" s="13">
        <v>244</v>
      </c>
      <c r="B303" s="14" t="s">
        <v>387</v>
      </c>
      <c r="C303" s="15" t="s">
        <v>385</v>
      </c>
      <c r="D303" s="14" t="s">
        <v>386</v>
      </c>
      <c r="E303" s="16"/>
      <c r="F303" s="13" t="s">
        <v>39</v>
      </c>
      <c r="G303" s="17"/>
      <c r="H303" s="18">
        <v>194.04</v>
      </c>
      <c r="I303" s="19"/>
      <c r="J303" s="19"/>
      <c r="K303" s="20"/>
      <c r="L303" s="21"/>
      <c r="M303" s="20"/>
      <c r="N303" s="21"/>
      <c r="O303" s="20"/>
      <c r="P303" s="21"/>
      <c r="Q303" s="13"/>
      <c r="R303" s="14"/>
      <c r="S303" s="22"/>
      <c r="T303" s="16"/>
    </row>
    <row r="304" spans="1:20" ht="20.399999999999999" x14ac:dyDescent="0.25">
      <c r="A304" s="13">
        <v>245</v>
      </c>
      <c r="B304" s="14" t="s">
        <v>603</v>
      </c>
      <c r="C304" s="15" t="s">
        <v>601</v>
      </c>
      <c r="D304" s="14" t="s">
        <v>602</v>
      </c>
      <c r="E304" s="16"/>
      <c r="F304" s="13" t="s">
        <v>39</v>
      </c>
      <c r="G304" s="17"/>
      <c r="H304" s="18">
        <v>600</v>
      </c>
      <c r="I304" s="19"/>
      <c r="J304" s="19"/>
      <c r="K304" s="20"/>
      <c r="L304" s="21"/>
      <c r="M304" s="20"/>
      <c r="N304" s="21"/>
      <c r="O304" s="20"/>
      <c r="P304" s="21"/>
      <c r="Q304" s="13"/>
      <c r="R304" s="14"/>
      <c r="S304" s="22"/>
      <c r="T304" s="16"/>
    </row>
    <row r="305" spans="1:20" ht="20.399999999999999" x14ac:dyDescent="0.25">
      <c r="A305" s="13">
        <v>246</v>
      </c>
      <c r="B305" s="14" t="s">
        <v>618</v>
      </c>
      <c r="C305" s="15" t="s">
        <v>616</v>
      </c>
      <c r="D305" s="14" t="s">
        <v>617</v>
      </c>
      <c r="E305" s="16"/>
      <c r="F305" s="13" t="s">
        <v>39</v>
      </c>
      <c r="G305" s="17"/>
      <c r="H305" s="18">
        <v>2112.5</v>
      </c>
      <c r="I305" s="19"/>
      <c r="J305" s="19"/>
      <c r="K305" s="20"/>
      <c r="L305" s="21"/>
      <c r="M305" s="20"/>
      <c r="N305" s="21"/>
      <c r="O305" s="20"/>
      <c r="P305" s="21"/>
      <c r="Q305" s="13"/>
      <c r="R305" s="14"/>
      <c r="S305" s="22"/>
      <c r="T305" s="16"/>
    </row>
    <row r="306" spans="1:20" ht="51" x14ac:dyDescent="0.25">
      <c r="A306" s="13">
        <v>247</v>
      </c>
      <c r="B306" s="14" t="s">
        <v>586</v>
      </c>
      <c r="C306" s="15" t="s">
        <v>584</v>
      </c>
      <c r="D306" s="14" t="s">
        <v>585</v>
      </c>
      <c r="E306" s="16"/>
      <c r="F306" s="13" t="s">
        <v>39</v>
      </c>
      <c r="G306" s="17"/>
      <c r="H306" s="32">
        <v>812.5</v>
      </c>
      <c r="I306" s="19"/>
      <c r="J306" s="19"/>
      <c r="K306" s="20"/>
      <c r="L306" s="21"/>
      <c r="M306" s="20"/>
      <c r="N306" s="21"/>
      <c r="O306" s="20"/>
      <c r="P306" s="21"/>
      <c r="Q306" s="13"/>
      <c r="R306" s="14"/>
      <c r="S306" s="22"/>
      <c r="T306" s="16" t="s">
        <v>812</v>
      </c>
    </row>
    <row r="307" spans="1:20" ht="20.399999999999999" x14ac:dyDescent="0.25">
      <c r="A307" s="13">
        <v>248</v>
      </c>
      <c r="B307" s="14" t="s">
        <v>172</v>
      </c>
      <c r="C307" s="15" t="s">
        <v>171</v>
      </c>
      <c r="D307" s="14" t="s">
        <v>173</v>
      </c>
      <c r="E307" s="16" t="s">
        <v>562</v>
      </c>
      <c r="F307" s="13" t="s">
        <v>39</v>
      </c>
      <c r="G307" s="17"/>
      <c r="H307" s="18">
        <v>978.5</v>
      </c>
      <c r="I307" s="19" t="s">
        <v>39</v>
      </c>
      <c r="J307" s="19" t="s">
        <v>902</v>
      </c>
      <c r="K307" s="20"/>
      <c r="L307" s="21">
        <f>N307+P307</f>
        <v>978.5</v>
      </c>
      <c r="M307" s="20"/>
      <c r="N307" s="21">
        <f>978.5</f>
        <v>978.5</v>
      </c>
      <c r="O307" s="20"/>
      <c r="P307" s="21"/>
      <c r="Q307" s="13" t="s">
        <v>908</v>
      </c>
      <c r="R307" s="14" t="s">
        <v>909</v>
      </c>
      <c r="S307" s="22"/>
      <c r="T307" s="16"/>
    </row>
    <row r="308" spans="1:20" ht="20.399999999999999" x14ac:dyDescent="0.25">
      <c r="A308" s="13">
        <v>249</v>
      </c>
      <c r="B308" s="14" t="s">
        <v>487</v>
      </c>
      <c r="C308" s="15" t="s">
        <v>485</v>
      </c>
      <c r="D308" s="14" t="s">
        <v>486</v>
      </c>
      <c r="E308" s="16"/>
      <c r="F308" s="13" t="s">
        <v>39</v>
      </c>
      <c r="G308" s="17"/>
      <c r="H308" s="18">
        <v>63.82</v>
      </c>
      <c r="I308" s="19"/>
      <c r="J308" s="19"/>
      <c r="K308" s="20"/>
      <c r="L308" s="21"/>
      <c r="M308" s="20"/>
      <c r="N308" s="21"/>
      <c r="O308" s="20"/>
      <c r="P308" s="21"/>
      <c r="Q308" s="13"/>
      <c r="R308" s="14"/>
      <c r="S308" s="22"/>
      <c r="T308" s="16"/>
    </row>
    <row r="309" spans="1:20" ht="159" customHeight="1" x14ac:dyDescent="0.25">
      <c r="A309" s="13">
        <v>250</v>
      </c>
      <c r="B309" s="14" t="s">
        <v>175</v>
      </c>
      <c r="C309" s="15">
        <v>29743547503</v>
      </c>
      <c r="D309" s="14" t="s">
        <v>174</v>
      </c>
      <c r="E309" s="16"/>
      <c r="F309" s="13" t="s">
        <v>39</v>
      </c>
      <c r="G309" s="17"/>
      <c r="H309" s="18">
        <v>1800</v>
      </c>
      <c r="I309" s="19"/>
      <c r="J309" s="19"/>
      <c r="K309" s="20"/>
      <c r="L309" s="21"/>
      <c r="M309" s="20"/>
      <c r="N309" s="21"/>
      <c r="O309" s="20"/>
      <c r="P309" s="21"/>
      <c r="Q309" s="13"/>
      <c r="R309" s="14"/>
      <c r="S309" s="22"/>
      <c r="T309" s="16" t="s">
        <v>176</v>
      </c>
    </row>
    <row r="310" spans="1:20" ht="78.75" customHeight="1" x14ac:dyDescent="0.25">
      <c r="A310" s="13">
        <v>251</v>
      </c>
      <c r="B310" s="14" t="s">
        <v>255</v>
      </c>
      <c r="C310" s="15" t="s">
        <v>253</v>
      </c>
      <c r="D310" s="14" t="s">
        <v>254</v>
      </c>
      <c r="E310" s="16" t="s">
        <v>562</v>
      </c>
      <c r="F310" s="13" t="s">
        <v>39</v>
      </c>
      <c r="G310" s="17"/>
      <c r="H310" s="18">
        <v>308.06</v>
      </c>
      <c r="I310" s="19" t="s">
        <v>39</v>
      </c>
      <c r="J310" s="19" t="s">
        <v>563</v>
      </c>
      <c r="K310" s="20"/>
      <c r="L310" s="21">
        <f>N310+P310</f>
        <v>616.12</v>
      </c>
      <c r="M310" s="20"/>
      <c r="N310" s="21">
        <v>308.06</v>
      </c>
      <c r="O310" s="20"/>
      <c r="P310" s="21">
        <v>308.06</v>
      </c>
      <c r="Q310" s="13"/>
      <c r="R310" s="14" t="s">
        <v>646</v>
      </c>
      <c r="S310" s="22"/>
      <c r="T310" s="16" t="s">
        <v>565</v>
      </c>
    </row>
    <row r="311" spans="1:20" ht="20.399999999999999" x14ac:dyDescent="0.25">
      <c r="A311" s="13">
        <v>252</v>
      </c>
      <c r="B311" s="14" t="s">
        <v>550</v>
      </c>
      <c r="C311" s="15" t="s">
        <v>548</v>
      </c>
      <c r="D311" s="14" t="s">
        <v>549</v>
      </c>
      <c r="E311" s="16"/>
      <c r="F311" s="13" t="s">
        <v>39</v>
      </c>
      <c r="G311" s="17"/>
      <c r="H311" s="18">
        <v>155.49</v>
      </c>
      <c r="I311" s="19"/>
      <c r="J311" s="19"/>
      <c r="K311" s="20"/>
      <c r="L311" s="21"/>
      <c r="M311" s="20"/>
      <c r="N311" s="21"/>
      <c r="O311" s="20"/>
      <c r="P311" s="21"/>
      <c r="Q311" s="13"/>
      <c r="R311" s="14"/>
      <c r="S311" s="22"/>
      <c r="T311" s="16"/>
    </row>
    <row r="312" spans="1:20" ht="20.399999999999999" x14ac:dyDescent="0.25">
      <c r="A312" s="13">
        <v>253</v>
      </c>
      <c r="B312" s="14" t="s">
        <v>316</v>
      </c>
      <c r="C312" s="15" t="s">
        <v>314</v>
      </c>
      <c r="D312" s="14" t="s">
        <v>315</v>
      </c>
      <c r="E312" s="16"/>
      <c r="F312" s="13" t="s">
        <v>39</v>
      </c>
      <c r="G312" s="17"/>
      <c r="H312" s="18">
        <v>1843</v>
      </c>
      <c r="I312" s="19"/>
      <c r="J312" s="19"/>
      <c r="K312" s="20"/>
      <c r="L312" s="21"/>
      <c r="M312" s="20"/>
      <c r="N312" s="21"/>
      <c r="O312" s="20"/>
      <c r="P312" s="21"/>
      <c r="Q312" s="13"/>
      <c r="R312" s="14"/>
      <c r="S312" s="22"/>
      <c r="T312" s="16"/>
    </row>
    <row r="313" spans="1:20" ht="20.399999999999999" x14ac:dyDescent="0.25">
      <c r="A313" s="13">
        <v>254</v>
      </c>
      <c r="B313" s="14" t="s">
        <v>726</v>
      </c>
      <c r="C313" s="15" t="s">
        <v>727</v>
      </c>
      <c r="D313" s="14" t="s">
        <v>728</v>
      </c>
      <c r="E313" s="16"/>
      <c r="F313" s="13" t="s">
        <v>39</v>
      </c>
      <c r="G313" s="17"/>
      <c r="H313" s="18">
        <v>1003.4</v>
      </c>
      <c r="I313" s="19"/>
      <c r="J313" s="19"/>
      <c r="K313" s="20"/>
      <c r="L313" s="21"/>
      <c r="M313" s="20"/>
      <c r="N313" s="21"/>
      <c r="O313" s="20"/>
      <c r="P313" s="21"/>
      <c r="Q313" s="13"/>
      <c r="R313" s="14"/>
      <c r="S313" s="22"/>
      <c r="T313" s="16"/>
    </row>
    <row r="314" spans="1:20" ht="20.399999999999999" x14ac:dyDescent="0.25">
      <c r="A314" s="13">
        <v>255</v>
      </c>
      <c r="B314" s="14" t="s">
        <v>783</v>
      </c>
      <c r="C314" s="15" t="s">
        <v>784</v>
      </c>
      <c r="D314" s="14" t="s">
        <v>785</v>
      </c>
      <c r="E314" s="16"/>
      <c r="F314" s="13" t="s">
        <v>39</v>
      </c>
      <c r="G314" s="17"/>
      <c r="H314" s="18">
        <v>3020</v>
      </c>
      <c r="I314" s="19"/>
      <c r="J314" s="19"/>
      <c r="K314" s="20"/>
      <c r="L314" s="21"/>
      <c r="M314" s="20"/>
      <c r="N314" s="21"/>
      <c r="O314" s="20"/>
      <c r="P314" s="21"/>
      <c r="Q314" s="13"/>
      <c r="R314" s="14"/>
      <c r="S314" s="22"/>
      <c r="T314" s="16"/>
    </row>
    <row r="315" spans="1:20" ht="20.399999999999999" x14ac:dyDescent="0.25">
      <c r="A315" s="13">
        <v>256</v>
      </c>
      <c r="B315" s="14" t="s">
        <v>178</v>
      </c>
      <c r="C315" s="15" t="s">
        <v>177</v>
      </c>
      <c r="D315" s="14" t="s">
        <v>179</v>
      </c>
      <c r="E315" s="16"/>
      <c r="F315" s="13" t="s">
        <v>39</v>
      </c>
      <c r="G315" s="17"/>
      <c r="H315" s="18">
        <v>7982.14</v>
      </c>
      <c r="I315" s="19"/>
      <c r="J315" s="19"/>
      <c r="K315" s="20"/>
      <c r="L315" s="21"/>
      <c r="M315" s="20"/>
      <c r="N315" s="21"/>
      <c r="O315" s="20"/>
      <c r="P315" s="21"/>
      <c r="Q315" s="13"/>
      <c r="R315" s="14"/>
      <c r="S315" s="22"/>
      <c r="T315" s="16"/>
    </row>
    <row r="316" spans="1:20" ht="20.399999999999999" x14ac:dyDescent="0.25">
      <c r="A316" s="13">
        <v>257</v>
      </c>
      <c r="B316" s="14" t="s">
        <v>185</v>
      </c>
      <c r="C316" s="15" t="s">
        <v>184</v>
      </c>
      <c r="D316" s="14" t="s">
        <v>186</v>
      </c>
      <c r="E316" s="16" t="s">
        <v>562</v>
      </c>
      <c r="F316" s="13" t="s">
        <v>39</v>
      </c>
      <c r="G316" s="17"/>
      <c r="H316" s="18">
        <v>6065.01</v>
      </c>
      <c r="I316" s="19" t="s">
        <v>39</v>
      </c>
      <c r="J316" s="19" t="s">
        <v>1018</v>
      </c>
      <c r="K316" s="20"/>
      <c r="L316" s="21">
        <f>N316+P316</f>
        <v>12196.08</v>
      </c>
      <c r="M316" s="20"/>
      <c r="N316" s="21">
        <v>6098.04</v>
      </c>
      <c r="O316" s="20"/>
      <c r="P316" s="21">
        <v>6098.04</v>
      </c>
      <c r="Q316" s="13"/>
      <c r="R316" s="14"/>
      <c r="S316" s="22"/>
      <c r="T316" s="16"/>
    </row>
    <row r="317" spans="1:20" ht="78" customHeight="1" x14ac:dyDescent="0.25">
      <c r="A317" s="13">
        <v>258</v>
      </c>
      <c r="B317" s="14" t="s">
        <v>480</v>
      </c>
      <c r="C317" s="15" t="s">
        <v>478</v>
      </c>
      <c r="D317" s="14" t="s">
        <v>479</v>
      </c>
      <c r="E317" s="16" t="s">
        <v>562</v>
      </c>
      <c r="F317" s="13" t="s">
        <v>39</v>
      </c>
      <c r="G317" s="17"/>
      <c r="H317" s="18">
        <v>7302.75</v>
      </c>
      <c r="I317" s="19" t="s">
        <v>39</v>
      </c>
      <c r="J317" s="19" t="s">
        <v>861</v>
      </c>
      <c r="K317" s="20"/>
      <c r="L317" s="21">
        <f>N317+P317</f>
        <v>5100.83</v>
      </c>
      <c r="M317" s="20"/>
      <c r="N317" s="21">
        <f>4679.55+421.28</f>
        <v>5100.83</v>
      </c>
      <c r="O317" s="20"/>
      <c r="P317" s="21"/>
      <c r="Q317" s="13" t="s">
        <v>969</v>
      </c>
      <c r="R317" s="14" t="s">
        <v>894</v>
      </c>
      <c r="S317" s="22"/>
      <c r="T317" s="16"/>
    </row>
    <row r="318" spans="1:20" ht="51" x14ac:dyDescent="0.25">
      <c r="A318" s="13">
        <v>259</v>
      </c>
      <c r="B318" s="14" t="s">
        <v>768</v>
      </c>
      <c r="C318" s="15" t="s">
        <v>769</v>
      </c>
      <c r="D318" s="14" t="s">
        <v>770</v>
      </c>
      <c r="E318" s="16"/>
      <c r="F318" s="13" t="s">
        <v>39</v>
      </c>
      <c r="G318" s="17"/>
      <c r="H318" s="32">
        <v>2440</v>
      </c>
      <c r="I318" s="19"/>
      <c r="J318" s="19"/>
      <c r="K318" s="20"/>
      <c r="L318" s="21"/>
      <c r="M318" s="20"/>
      <c r="N318" s="21"/>
      <c r="O318" s="20"/>
      <c r="P318" s="21"/>
      <c r="Q318" s="13"/>
      <c r="R318" s="14"/>
      <c r="S318" s="22"/>
      <c r="T318" s="16" t="s">
        <v>804</v>
      </c>
    </row>
    <row r="319" spans="1:20" ht="61.2" x14ac:dyDescent="0.25">
      <c r="A319" s="13">
        <v>260</v>
      </c>
      <c r="B319" s="14" t="s">
        <v>191</v>
      </c>
      <c r="C319" s="15" t="s">
        <v>190</v>
      </c>
      <c r="D319" s="14" t="s">
        <v>192</v>
      </c>
      <c r="E319" s="16"/>
      <c r="F319" s="13" t="s">
        <v>39</v>
      </c>
      <c r="G319" s="17"/>
      <c r="H319" s="18">
        <v>106</v>
      </c>
      <c r="I319" s="19"/>
      <c r="J319" s="19"/>
      <c r="K319" s="20"/>
      <c r="L319" s="21"/>
      <c r="M319" s="20"/>
      <c r="N319" s="21"/>
      <c r="O319" s="20"/>
      <c r="P319" s="21"/>
      <c r="Q319" s="13"/>
      <c r="R319" s="14"/>
      <c r="S319" s="22"/>
      <c r="T319" s="16" t="s">
        <v>193</v>
      </c>
    </row>
    <row r="320" spans="1:20" x14ac:dyDescent="0.25">
      <c r="A320" s="13">
        <v>261</v>
      </c>
      <c r="B320" s="14" t="s">
        <v>665</v>
      </c>
      <c r="C320" s="15" t="s">
        <v>666</v>
      </c>
      <c r="D320" s="14" t="s">
        <v>667</v>
      </c>
      <c r="E320" s="16"/>
      <c r="F320" s="13" t="s">
        <v>39</v>
      </c>
      <c r="G320" s="17"/>
      <c r="H320" s="18">
        <v>214.92</v>
      </c>
      <c r="I320" s="19"/>
      <c r="J320" s="19"/>
      <c r="K320" s="20"/>
      <c r="L320" s="21"/>
      <c r="M320" s="20"/>
      <c r="N320" s="21"/>
      <c r="O320" s="20"/>
      <c r="P320" s="21"/>
      <c r="Q320" s="13"/>
      <c r="R320" s="14"/>
      <c r="S320" s="22"/>
      <c r="T320" s="16"/>
    </row>
    <row r="321" spans="1:20" ht="91.8" x14ac:dyDescent="0.25">
      <c r="A321" s="13">
        <v>262</v>
      </c>
      <c r="B321" s="14" t="s">
        <v>196</v>
      </c>
      <c r="C321" s="15" t="s">
        <v>194</v>
      </c>
      <c r="D321" s="14" t="s">
        <v>195</v>
      </c>
      <c r="E321" s="16"/>
      <c r="F321" s="13" t="s">
        <v>39</v>
      </c>
      <c r="G321" s="17"/>
      <c r="H321" s="18">
        <v>1012.5</v>
      </c>
      <c r="I321" s="19"/>
      <c r="J321" s="19"/>
      <c r="K321" s="20"/>
      <c r="L321" s="21"/>
      <c r="M321" s="20"/>
      <c r="N321" s="21"/>
      <c r="O321" s="20"/>
      <c r="P321" s="21"/>
      <c r="Q321" s="13"/>
      <c r="R321" s="14"/>
      <c r="S321" s="22"/>
      <c r="T321" s="16" t="s">
        <v>796</v>
      </c>
    </row>
  </sheetData>
  <autoFilter ref="A12:T321" xr:uid="{00000000-0009-0000-0000-000000000000}"/>
  <sortState xmlns:xlrd2="http://schemas.microsoft.com/office/spreadsheetml/2017/richdata2" ref="B13:T287">
    <sortCondition ref="B13"/>
  </sortState>
  <mergeCells count="124">
    <mergeCell ref="A25:A27"/>
    <mergeCell ref="I31:I33"/>
    <mergeCell ref="J31:J33"/>
    <mergeCell ref="G25:G27"/>
    <mergeCell ref="H25:H27"/>
    <mergeCell ref="F47:F73"/>
    <mergeCell ref="I47:I73"/>
    <mergeCell ref="J47:J73"/>
    <mergeCell ref="G47:G73"/>
    <mergeCell ref="H47:H73"/>
    <mergeCell ref="B25:B27"/>
    <mergeCell ref="C25:C27"/>
    <mergeCell ref="D25:D27"/>
    <mergeCell ref="E25:E26"/>
    <mergeCell ref="I25:I27"/>
    <mergeCell ref="J25:J27"/>
    <mergeCell ref="H284:H285"/>
    <mergeCell ref="A10:C10"/>
    <mergeCell ref="D10:T10"/>
    <mergeCell ref="T96:T108"/>
    <mergeCell ref="F96:F108"/>
    <mergeCell ref="G96:G108"/>
    <mergeCell ref="H96:H108"/>
    <mergeCell ref="I96:I108"/>
    <mergeCell ref="J96:J108"/>
    <mergeCell ref="B31:B33"/>
    <mergeCell ref="A31:A33"/>
    <mergeCell ref="C31:C33"/>
    <mergeCell ref="D31:D33"/>
    <mergeCell ref="E31:E32"/>
    <mergeCell ref="F31:F33"/>
    <mergeCell ref="G31:G33"/>
    <mergeCell ref="H31:H33"/>
    <mergeCell ref="L25:L26"/>
    <mergeCell ref="F25:F27"/>
    <mergeCell ref="A47:A73"/>
    <mergeCell ref="B47:B73"/>
    <mergeCell ref="C47:C73"/>
    <mergeCell ref="D47:D73"/>
    <mergeCell ref="E47:E73"/>
    <mergeCell ref="A7:C7"/>
    <mergeCell ref="D7:T7"/>
    <mergeCell ref="A8:C8"/>
    <mergeCell ref="D8:T8"/>
    <mergeCell ref="A9:C9"/>
    <mergeCell ref="D9:T9"/>
    <mergeCell ref="A4:C4"/>
    <mergeCell ref="D4:T4"/>
    <mergeCell ref="A5:C5"/>
    <mergeCell ref="D5:T5"/>
    <mergeCell ref="A6:C6"/>
    <mergeCell ref="D6:T6"/>
    <mergeCell ref="A1:C1"/>
    <mergeCell ref="D1:T1"/>
    <mergeCell ref="A2:C2"/>
    <mergeCell ref="D2:T2"/>
    <mergeCell ref="A3:C3"/>
    <mergeCell ref="D3:T3"/>
    <mergeCell ref="A146:A147"/>
    <mergeCell ref="B146:B147"/>
    <mergeCell ref="C146:C147"/>
    <mergeCell ref="D146:D147"/>
    <mergeCell ref="E146:E147"/>
    <mergeCell ref="K146:K147"/>
    <mergeCell ref="L146:L147"/>
    <mergeCell ref="T146:T147"/>
    <mergeCell ref="F146:F147"/>
    <mergeCell ref="G146:G147"/>
    <mergeCell ref="H146:H147"/>
    <mergeCell ref="I146:I147"/>
    <mergeCell ref="J146:J147"/>
    <mergeCell ref="A96:A108"/>
    <mergeCell ref="B96:B108"/>
    <mergeCell ref="C96:C108"/>
    <mergeCell ref="D96:D108"/>
    <mergeCell ref="E96:E107"/>
    <mergeCell ref="R47:R73"/>
    <mergeCell ref="Q47:Q73"/>
    <mergeCell ref="L47:L73"/>
    <mergeCell ref="K47:K73"/>
    <mergeCell ref="K25:K26"/>
    <mergeCell ref="A284:A285"/>
    <mergeCell ref="K284:K285"/>
    <mergeCell ref="I284:I285"/>
    <mergeCell ref="J284:J285"/>
    <mergeCell ref="R284:R285"/>
    <mergeCell ref="G93:G94"/>
    <mergeCell ref="H93:H94"/>
    <mergeCell ref="I93:I94"/>
    <mergeCell ref="J93:J94"/>
    <mergeCell ref="A93:A94"/>
    <mergeCell ref="B93:B94"/>
    <mergeCell ref="C93:C94"/>
    <mergeCell ref="D93:D94"/>
    <mergeCell ref="F93:F94"/>
    <mergeCell ref="A257:A258"/>
    <mergeCell ref="B257:B258"/>
    <mergeCell ref="C257:C258"/>
    <mergeCell ref="D257:D258"/>
    <mergeCell ref="F257:F258"/>
    <mergeCell ref="S284:S285"/>
    <mergeCell ref="T284:T285"/>
    <mergeCell ref="I183:I184"/>
    <mergeCell ref="A183:A184"/>
    <mergeCell ref="B183:B184"/>
    <mergeCell ref="C183:C184"/>
    <mergeCell ref="D183:D184"/>
    <mergeCell ref="F183:F184"/>
    <mergeCell ref="H183:H184"/>
    <mergeCell ref="G183:G184"/>
    <mergeCell ref="J183:J184"/>
    <mergeCell ref="T183:T184"/>
    <mergeCell ref="T257:T258"/>
    <mergeCell ref="G257:G258"/>
    <mergeCell ref="H257:H258"/>
    <mergeCell ref="I257:I258"/>
    <mergeCell ref="J257:J258"/>
    <mergeCell ref="L284:L285"/>
    <mergeCell ref="B284:B285"/>
    <mergeCell ref="C284:C285"/>
    <mergeCell ref="D284:D285"/>
    <mergeCell ref="E284:E285"/>
    <mergeCell ref="F284:F285"/>
    <mergeCell ref="G284:G285"/>
  </mergeCells>
  <pageMargins left="0.11811023622047245" right="0.11811023622047245" top="0.78740157480314965" bottom="0.19685039370078741" header="0.19685039370078741" footer="0.19685039370078741"/>
  <pageSetup scale="6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A M M 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A W Y Y k 6 0 A A A D 4 A A A A E g A A A E N v b m Z p Z y 9 Q Y W N r Y W d l L n h t b I S P v Q r C M B z E d 8 F 3 K N m b L 3 E p / 6 a D i 4 M F U R D X 0 A Y b b B N J U t t 3 c / C R f A V b t O r m e H c / u L v H 7 Q 5 Z 3 9 T R V T m v r U k R w x R F P k h T y t o a l S J j U S b m M 9 j K 4 i x P K h p o 4 5 P e l y m q Q r g k h H R d h 7 s F t u 5 E O K W M H P P N v q h U I 9 E H 1 v / h W J u x t l B I w O G 1 R n D M 6 B I z z j m m Q C Y X c m 2 + B B 8 W j + m P C a u 2 D q 1 T o n L x e g d k k k D e J 8 Q T A A D / / w M A U E s D B B Q A A g A I A A A A I Q A 7 H z L t E g c A A A x u A A A T A A A A R m 9 y b X V s Y X M v U 2 V j d G l v b j E u b e y c 3 X L a O B i G z z O T e 9 C Q E 5 g J j C X z O z s 5 c B K 3 d X 4 w g 4 G Z T d N h l K C k J m A z t q G 7 y f R 0 e 9 K 9 h + 2 N 9 C i 5 r x X + C S k W u 3 E x K Q p q D p p I Q p b x 8 8 m f X r + W S y 4 9 0 7 a A E f w P f 9 v e 2 t 5 y P 2 K H 9 M B O p o U v B k S S q i D b w N c E F H M Z s A c G x N v e A v S f Y Y + d S 0 J L G r 2 r g t / U z b 4 x B 6 R w Y F s e s T w 3 m z k / d 8 x P 5 M I 9 r + N r u 3 d B L A w 6 Z p / c f 8 H n q F i Q E c i D l n q q A K O l n a i g V 7 D p D 2 i M B x h k D S 8 P q 3 I e S a i Y O 5 / 2 b l 7 i f G / 8 8 N 0 y L 8 3 C q H e V y e 2 C 9 9 p w N C B D e j A 8 H f 5 e B h b k z I f c b j D A x + H v h W O 9 e 6 / 1 9 h 7 P K v P h 8 / t D 7 O E P Y f O d T M O x h 7 Z H T / 0 d w T 3 i u N P T 9 V s X w p q w P B t 1 Q U c Q 1 i i D g X G J B 9 h x 9 z x n T B 7 H s J M 5 + I i t a 9 p n 6 8 8 R m X X Y c r D l X t n O 8 M A e j I f W t N L N M k a w e 3 e X a e 5 n d o F m e e V i Y d r u 8 y 6 4 y + g a o 7 C u n G m d n e z g K t c 5 U p t 6 p 6 4 d K 7 S V R + u B R / 7 w / E b K Y V M 1 l P 9 r p Z 3 V d c N v p O 9 3 1 D P V / z W r t p u 5 q K k 1 H l 4 Q x 2 / c P t R 0 W t w g 9 D u m l + K a z I b U a C q d u g J 0 o 6 5 3 g o N m 9 5 v 6 k d r R Q F O 5 / 9 q u K 7 t + a f u t 3 t G b C t C A c V L I x Y Z z q L T a p 3 7 D Q 9 1 o a E f q / V + P Y + 5 h L z h W R z O 0 e n C Q Y + V U a d W D U R s t v a H G e u w 0 j d b i t v O n 8 j m 3 v W V a z E v K D J l a G D I l P k O m x g 6 Z W j x k E t A d d T J F O i i H c Y S D C r S o Q o 5 d x 6 C 8 u K C 8 x K A 1 q C k v A D a o r S z o r x q D L i i v L W g P p e V h g l I I U 5 l L m O j w W T D R b 2 Z 5 m K A k Y E o I E w x h q v A J E 2 T D B N O A C W 4 c T L O K p B h V Q o x g u k l h q V C j G N E 7 c g P s K / V j L c J o 3 y H 3 f 5 O J e f / F D G g q T m E q P c I E J n 3 i 2 B P L v M G J c K q w c a o s n R v C y q / L D f l L D B P l e 7 M U L r 1 8 7 + c D I V o c w R L X g c B e J M F q G v N q 9 V X M q 3 P l t f / s b c n Z N V o + w D L X U L G X E T C N Z Q S s C a i S Q Y W i Z Q S s 8 A w V Y i 8 n U B r L C S Q J q B J C F S 0 n Y J V r q N j L C p T G s g I 9 d 1 n B u n Y b y R S K m K p x z R R i M 4 X S Y A q J i S o h V H I I F Z K 4 h k p m Q y W n A Z X 8 W q F K X / 9 A x Q g n y D V O R T Z O x T R w K o o 5 K i F U p Q g q x D V U J T Z U p T S g K g m o E k J V j q C S u Y a q z I a q n A Z U Z Z G h J 2 M q U v 8 R 1 + o / Y q v / q J I G U x W R T D 0 b p 0 h D R 1 x r 6 I i t o a M 0 N H Q k N P S k U E U a O u J a Q 0 d s D R 2 l o a E j o a E n h E q O N H T E t Y Y u s z V 0 O Q 0 N X Z b E j e / Z O E X q O e J a P Z f Z 6 r m c h n o u Q z F H J Y Q K v Q 6 o 2 P K 5 j J a 2 5 s h I W H O e Y c 0 J O l q d P Y d 1 5 B W Z d K T H p 5 T 5 t J U 1 K N G g e K P S 6 2 G A f i E M i S a t v w l s j z I M o 6 H h m A P 7 G v h F 3 W l R f l p D P 9 y t F A B o 2 C P T B f b F h N x i c I s n p E c s 8 y M Y g 5 H t D q b B M w Q 3 V t + 8 x k P a 7 d z h c r S T k e 3 R D r B l J 7 J 5 s + d t C S 7 / Z g R 8 m R D b Y c Q T v j U n T + a c G J b M N y e U n k N c D E z g 9 k n P f P j m k f j n X M u e T J v 0 b H f k A 0 B 8 O j 0 H P 3 y / M K 3 4 J 7 R b y 3 Y X B u H P v l K Q 9 n I G l i g / y k l H b R s g x i 9 A E M 1 N 5 y P H 7 O P J o O 8 D G p 0 8 B u P b s I b M C q f Q 0 + 9 z y n 3 D a K z o D Y S k a N b E S z u b 4 s 2 U V u J 1 X 9 O Q W Y v 3 L H h T y F f g j I 9 y j e p G Q C f e x 1 g n 3 3 C 0 9 K t t B H v s F S J M w 2 A F h c E q K X u R w Q p K G w E f 2 4 g F 0 z B i Q V k 8 j 0 7 G X u T G g n A j 2 G O 7 t m A a r i 1 Y F O w l Y y 8 y b U G 0 E e y x z V 0 w D X M X F O a u p K L Q b G s W k E 2 b P w Q p f 8 U i O F T f N l X V A I b e b r 2 L S O z Y P a u P L R 9 F u V z 5 E c X 8 y J c z f 0 7 4 f 8 3 7 t f z I h 1 B + V i b 4 z / Z f e T 1 x s Q 6 b s g h 9 5 8 l u L K 8 G r Q T S Y d J t E K R 1 V N v B a u f b u U O u 4 k n r 3 C H o E Y B 2 q n e 0 c A K l U / i x f t Q G R v C n f k h H q / m / N p W z k / b 9 1 7 r u / z U 9 v r 7 U R F t e y d 5 w N B J k G g k H z d / p 7 e E E 0 G u i K S 3 t Y H 5 T G S D X 0 j E b S G x 3 u V R e P u c o i 8 d N m + c 3 q K x k + 7 c X j w q 2 P 1 5 a f n c c 6 Y V 2 x 4 n j 3 2 W k N 9 1 4 Z t O N J z X d I o P q b m k B W d 1 y v I N 4 A t O t L v j 4 D R 5 i z 8 I + j q 5 n j 3 A q q 0 T O c d y w j T w B / x P 0 3 G m t 0 Q x d W 2 U W / 7 J h I a w y / O c u T x J 4 E E V I k M C D J 8 m 7 F u b u Y P m 8 v b o y g a Q c e C L 1 E 7 V 9 C p T m v v 6 o X j / 8 Y z 5 8 C x e w U P L p L + e e S N F 5 4 A W R I O 4 K r x 5 / P u 4 M M t e R I X Z x X q f n h D M z I u c z r j A a r h N W M 7 s h 7 1 g J K + F 6 W g l 5 5 2 o d b I J i u o q 7 B H n n S j g A 1 9 M B y D t X 6 + D u W 9 v 7 I H N g L + P v g 1 x T 9 X z f X t J H / C U h k / y C 5 / x P Z E I t H Z n w X w A A A P / / A w B Q S w E C L Q A U A A Y A C A A A A C E A K t 2 q Q N I A A A A 3 A Q A A E w A A A A A A A A A A A A A A A A A A A A A A W 0 N v b n R l b n R f V H l w Z X N d L n h t b F B L A Q I t A B Q A A g A I A A A A I Q A B Z h i T r Q A A A P g A A A A S A A A A A A A A A A A A A A A A A A s D A A B D b 2 5 m a W c v U G F j a 2 F n Z S 5 4 b W x Q S w E C L Q A U A A I A C A A A A C E A O x 8 y 7 R I H A A A M b g A A E w A A A A A A A A A A A A A A A A D o A w A A R m 9 y b X V s Y X M v U 2 V j d G l v b j E u b V B L B Q Y A A A A A A w A D A M I A A A A r C 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D c C A A A A A A A W N w I 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M D A 4 J T I w K F B h Z 2 U l M j A 0 K T w v S X R l b V B h d G g + P C 9 J d G V t T G 9 j Y X R p b 2 4 + P F N 0 Y W J s Z U V u d H J p Z X M + P E V u d H J 5 I F R 5 c G U 9 I k F k Z G V k V G 9 E Y X R h T W 9 k Z W w i I F Z h b H V l P S J s M C I v P j x F b n R y e S B U e X B l P S J C d W Z m Z X J O Z X h 0 U m V m c m V z a C I g V m F s d W U 9 I m w x I i 8 + P E V u d H J 5 I F R 5 c G U 9 I k Z p b G x D b 3 V u d C I g V m F s d W U 9 I m w x N S I v P j x F b n R y e S B U e X B l P S J G a W x s R W 5 h Y m x l Z C I g V m F s d W U 9 I m w w I i 8 + P E V u d H J 5 I F R 5 c G U 9 I k Z p b G x F c n J v c k N v Z G U i I F Z h b H V l P S J z V W 5 r b m 9 3 b i I v P j x F b n R y e S B U e X B l P S J G a W x s R X J y b 3 J D b 3 V u d C I g V m F s d W U 9 I m w w I i 8 + P E V u d H J 5 I F R 5 c G U 9 I k Z p b G x M Y X N 0 V X B k Y X R l Z C I g V m F s d W U 9 I m Q y M D I 0 L T A 1 L T I z V D A 2 O j E 1 O j I 1 L j U x M D M 1 M D J a I i 8 + P E V u d H J 5 I F R 5 c G U 9 I k Z p b G x D b 2 x 1 b W 5 U e X B l c y I g V m F s d W U 9 I n N B d 0 1 H Q m d V R U J n a 0 d C Q T 0 9 I i 8 + P E V u d H J 5 I F R 5 c G U 9 I k Z p b G x D b 2 x 1 b W 5 O Y W 1 l c y I g V m F s d W U 9 I n N b J n F 1 b 3 Q 7 U k I m c X V v d D s s J n F 1 b 3 Q 7 T 0 l C J n F 1 b 3 Q 7 L C Z x d W 9 0 O 0 5 B W k l W X G 5 W S k V S T 1 Z O S U t B J n F 1 b 3 Q 7 L C Z x d W 9 0 O 0 F E U k V T Q V x u V k p F U k 9 W T k l L Q S Z x d W 9 0 O y w m c X V v d D t J W k 5 P U 1 x u T 0 J W R V p F X G 4 o R V V S K S Z x d W 9 0 O y w m c X V v d D t V R E l P J n F 1 b 3 Q 7 L C Z x d W 9 0 O 1 B S Q V Z O Q S B P U 0 5 P V k F c b i h C U k 9 K R V Z J I F J B x I x V T k E s X G 5 V R 0 9 W T 1 J B I E k g U 0 w u K S Z x d W 9 0 O y w m c X V v d D t E Q V R V T V x u R E 9 T U E l K R c S G Q S Z x d W 9 0 O y w m c X V v d D t W S V N J T k F c b k t B T U F U T k V c b l N U T 1 B F J n F 1 b 3 Q 7 L C Z x d W 9 0 O 1 Z S U 1 R B X G 5 L Q U 1 B V E 5 F X G 5 T V E 9 Q R 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w O C A o U G F n Z S A 0 K S 9 B d X R v U m V t b 3 Z l Z E N v b H V t b n M x L n t S Q i w w f S Z x d W 9 0 O y w m c X V v d D t T Z W N 0 a W 9 u M S 9 U Y W J s Z T A w O C A o U G F n Z S A 0 K S 9 B d X R v U m V t b 3 Z l Z E N v b H V t b n M x L n t P S U I s M X 0 m c X V v d D s s J n F 1 b 3 Q 7 U 2 V j d G l v b j E v V G F i b G U w M D g g K F B h Z 2 U g N C k v Q X V 0 b 1 J l b W 9 2 Z W R D b 2 x 1 b W 5 z M S 5 7 T k F a S V Z c b l Z K R V J P V k 5 J S 0 E s M n 0 m c X V v d D s s J n F 1 b 3 Q 7 U 2 V j d G l v b j E v V G F i b G U w M D g g K F B h Z 2 U g N C k v Q X V 0 b 1 J l b W 9 2 Z W R D b 2 x 1 b W 5 z M S 5 7 Q U R S R V N B X G 5 W S k V S T 1 Z O S U t B L D N 9 J n F 1 b 3 Q 7 L C Z x d W 9 0 O 1 N l Y 3 R p b 2 4 x L 1 R h Y m x l M D A 4 I C h Q Y W d l I D Q p L 0 F 1 d G 9 S Z W 1 v d m V k Q 2 9 s d W 1 u c z E u e 0 l a T k 9 T X G 5 P Q l Z F W k V c b i h F V V I p L D R 9 J n F 1 b 3 Q 7 L C Z x d W 9 0 O 1 N l Y 3 R p b 2 4 x L 1 R h Y m x l M D A 4 I C h Q Y W d l I D Q p L 0 F 1 d G 9 S Z W 1 v d m V k Q 2 9 s d W 1 u c z E u e 1 V E S U 8 s N X 0 m c X V v d D s s J n F 1 b 3 Q 7 U 2 V j d G l v b j E v V G F i b G U w M D g g K F B h Z 2 U g N C k v Q X V 0 b 1 J l b W 9 2 Z W R D b 2 x 1 b W 5 z M S 5 7 U F J B V k 5 B I E 9 T T k 9 W Q V x u K E J S T 0 p F V k k g U k H E j F V O Q S x c b l V H T 1 Z P U k E g S S B T T C 4 p L D Z 9 J n F 1 b 3 Q 7 L C Z x d W 9 0 O 1 N l Y 3 R p b 2 4 x L 1 R h Y m x l M D A 4 I C h Q Y W d l I D Q p L 0 F 1 d G 9 S Z W 1 v d m V k Q 2 9 s d W 1 u c z E u e 0 R B V F V N X G 5 E T 1 N Q S U p F x I Z B L D d 9 J n F 1 b 3 Q 7 L C Z x d W 9 0 O 1 N l Y 3 R p b 2 4 x L 1 R h Y m x l M D A 4 I C h Q Y W d l I D Q p L 0 F 1 d G 9 S Z W 1 v d m V k Q 2 9 s d W 1 u c z E u e 1 Z J U 0 l O Q V x u S 0 F N Q V R O R V x u U 1 R P U E U s O H 0 m c X V v d D s s J n F 1 b 3 Q 7 U 2 V j d G l v b j E v V G F i b G U w M D g g K F B h Z 2 U g N C k v Q X V 0 b 1 J l b W 9 2 Z W R D b 2 x 1 b W 5 z M S 5 7 V l J T V E F c b k t B T U F U T k V c b l N U T 1 B F L D l 9 J n F 1 b 3 Q 7 X S w m c X V v d D t D b 2 x 1 b W 5 D b 3 V u d C Z x d W 9 0 O z o x M C w m c X V v d D t L Z X l D b 2 x 1 b W 5 O Y W 1 l c y Z x d W 9 0 O z p b X S w m c X V v d D t D b 2 x 1 b W 5 J Z G V u d G l 0 a W V z J n F 1 b 3 Q 7 O l s m c X V v d D t T Z W N 0 a W 9 u M S 9 U Y W J s Z T A w O C A o U G F n Z S A 0 K S 9 B d X R v U m V t b 3 Z l Z E N v b H V t b n M x L n t S Q i w w f S Z x d W 9 0 O y w m c X V v d D t T Z W N 0 a W 9 u M S 9 U Y W J s Z T A w O C A o U G F n Z S A 0 K S 9 B d X R v U m V t b 3 Z l Z E N v b H V t b n M x L n t P S U I s M X 0 m c X V v d D s s J n F 1 b 3 Q 7 U 2 V j d G l v b j E v V G F i b G U w M D g g K F B h Z 2 U g N C k v Q X V 0 b 1 J l b W 9 2 Z W R D b 2 x 1 b W 5 z M S 5 7 T k F a S V Z c b l Z K R V J P V k 5 J S 0 E s M n 0 m c X V v d D s s J n F 1 b 3 Q 7 U 2 V j d G l v b j E v V G F i b G U w M D g g K F B h Z 2 U g N C k v Q X V 0 b 1 J l b W 9 2 Z W R D b 2 x 1 b W 5 z M S 5 7 Q U R S R V N B X G 5 W S k V S T 1 Z O S U t B L D N 9 J n F 1 b 3 Q 7 L C Z x d W 9 0 O 1 N l Y 3 R p b 2 4 x L 1 R h Y m x l M D A 4 I C h Q Y W d l I D Q p L 0 F 1 d G 9 S Z W 1 v d m V k Q 2 9 s d W 1 u c z E u e 0 l a T k 9 T X G 5 P Q l Z F W k V c b i h F V V I p L D R 9 J n F 1 b 3 Q 7 L C Z x d W 9 0 O 1 N l Y 3 R p b 2 4 x L 1 R h Y m x l M D A 4 I C h Q Y W d l I D Q p L 0 F 1 d G 9 S Z W 1 v d m V k Q 2 9 s d W 1 u c z E u e 1 V E S U 8 s N X 0 m c X V v d D s s J n F 1 b 3 Q 7 U 2 V j d G l v b j E v V G F i b G U w M D g g K F B h Z 2 U g N C k v Q X V 0 b 1 J l b W 9 2 Z W R D b 2 x 1 b W 5 z M S 5 7 U F J B V k 5 B I E 9 T T k 9 W Q V x u K E J S T 0 p F V k k g U k H E j F V O Q S x c b l V H T 1 Z P U k E g S S B T T C 4 p L D Z 9 J n F 1 b 3 Q 7 L C Z x d W 9 0 O 1 N l Y 3 R p b 2 4 x L 1 R h Y m x l M D A 4 I C h Q Y W d l I D Q p L 0 F 1 d G 9 S Z W 1 v d m V k Q 2 9 s d W 1 u c z E u e 0 R B V F V N X G 5 E T 1 N Q S U p F x I Z B L D d 9 J n F 1 b 3 Q 7 L C Z x d W 9 0 O 1 N l Y 3 R p b 2 4 x L 1 R h Y m x l M D A 4 I C h Q Y W d l I D Q p L 0 F 1 d G 9 S Z W 1 v d m V k Q 2 9 s d W 1 u c z E u e 1 Z J U 0 l O Q V x u S 0 F N Q V R O R V x u U 1 R P U E U s O H 0 m c X V v d D s s J n F 1 b 3 Q 7 U 2 V j d G l v b j E v V G F i b G U w M D g g K F B h Z 2 U g N C k v Q X V 0 b 1 J l b W 9 2 Z W R D b 2 x 1 b W 5 z M S 5 7 V l J T V E F c b k t B T U F U T k V c b l N U T 1 B F 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D k l M j A o U G F n Z S U y M D U p P C 9 J d G V t U G F 0 a D 4 8 L 0 l 0 Z W 1 M b 2 N h d G l v b j 4 8 U 3 R h Y m x l R W 5 0 c m l l c z 4 8 R W 5 0 c n k g V H l w Z T 0 i Q W R k Z W R U b 0 R h d G F N b 2 R l b C I g V m F s d W U 9 I m w w I i 8 + P E V u d H J 5 I F R 5 c G U 9 I k J 1 Z m Z l c k 5 l e H R S Z W Z y Z X N o I i B W Y W x 1 Z T 0 i b D E i L z 4 8 R W 5 0 c n k g V H l w Z T 0 i R m l s b E N v d W 5 0 I i B W Y W x 1 Z T 0 i b D I x I i 8 + P E V u d H J 5 I F R 5 c G U 9 I k Z p b G x F b m F i b G V k I i B W Y W x 1 Z T 0 i b D A i L z 4 8 R W 5 0 c n k g V H l w Z T 0 i R m l s b E V y c m 9 y Q 2 9 k Z S I g V m F s d W U 9 I n N V b m t u b 3 d u I i 8 + P E V u d H J 5 I F R 5 c G U 9 I k Z p b G x F c n J v c k N v d W 5 0 I i B W Y W x 1 Z T 0 i b D A i L z 4 8 R W 5 0 c n k g V H l w Z T 0 i R m l s b E x h c 3 R V c G R h d G V k I i B W Y W x 1 Z T 0 i Z D I w M j Q t M D U t M j N U M D Y 6 M T Y 6 M j k u M T Y y M j I 1 N F o i L z 4 8 R W 5 0 c n k g V H l w Z T 0 i R m l s b E N v b H V t b l R 5 c G V z I i B W Y W x 1 Z T 0 i c 0 F 3 T U d C Z 1 V F Q m d r R 0 J B 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w O S A o U G F n Z S A 1 K S 9 B d X R v U m V t b 3 Z l Z E N v b H V t b n M x L n t D b 2 x 1 b W 4 x L D B 9 J n F 1 b 3 Q 7 L C Z x d W 9 0 O 1 N l Y 3 R p b 2 4 x L 1 R h Y m x l M D A 5 I C h Q Y W d l I D U p L 0 F 1 d G 9 S Z W 1 v d m V k Q 2 9 s d W 1 u c z E u e 0 N v b H V t b j I s M X 0 m c X V v d D s s J n F 1 b 3 Q 7 U 2 V j d G l v b j E v V G F i b G U w M D k g K F B h Z 2 U g N S k v Q X V 0 b 1 J l b W 9 2 Z W R D b 2 x 1 b W 5 z M S 5 7 Q 2 9 s d W 1 u M y w y f S Z x d W 9 0 O y w m c X V v d D t T Z W N 0 a W 9 u M S 9 U Y W J s Z T A w O S A o U G F n Z S A 1 K S 9 B d X R v U m V t b 3 Z l Z E N v b H V t b n M x L n t D b 2 x 1 b W 4 0 L D N 9 J n F 1 b 3 Q 7 L C Z x d W 9 0 O 1 N l Y 3 R p b 2 4 x L 1 R h Y m x l M D A 5 I C h Q Y W d l I D U p L 0 F 1 d G 9 S Z W 1 v d m V k Q 2 9 s d W 1 u c z E u e 0 N v b H V t b j U s N H 0 m c X V v d D s s J n F 1 b 3 Q 7 U 2 V j d G l v b j E v V G F i b G U w M D k g K F B h Z 2 U g N S k v Q X V 0 b 1 J l b W 9 2 Z W R D b 2 x 1 b W 5 z M S 5 7 Q 2 9 s d W 1 u N i w 1 f S Z x d W 9 0 O y w m c X V v d D t T Z W N 0 a W 9 u M S 9 U Y W J s Z T A w O S A o U G F n Z S A 1 K S 9 B d X R v U m V t b 3 Z l Z E N v b H V t b n M x L n t D b 2 x 1 b W 4 3 L D Z 9 J n F 1 b 3 Q 7 L C Z x d W 9 0 O 1 N l Y 3 R p b 2 4 x L 1 R h Y m x l M D A 5 I C h Q Y W d l I D U p L 0 F 1 d G 9 S Z W 1 v d m V k Q 2 9 s d W 1 u c z E u e 0 N v b H V t b j g s N 3 0 m c X V v d D s s J n F 1 b 3 Q 7 U 2 V j d G l v b j E v V G F i b G U w M D k g K F B h Z 2 U g N S k v Q X V 0 b 1 J l b W 9 2 Z W R D b 2 x 1 b W 5 z M S 5 7 Q 2 9 s d W 1 u O S w 4 f S Z x d W 9 0 O y w m c X V v d D t T Z W N 0 a W 9 u M S 9 U Y W J s Z T A w O S A o U G F n Z S A 1 K S 9 B d X R v U m V t b 3 Z l Z E N v b H V t b n M x L n t D b 2 x 1 b W 4 x M C w 5 f S Z x d W 9 0 O 1 0 s J n F 1 b 3 Q 7 Q 2 9 s d W 1 u Q 2 9 1 b n Q m c X V v d D s 6 M T A s J n F 1 b 3 Q 7 S 2 V 5 Q 2 9 s d W 1 u T m F t Z X M m c X V v d D s 6 W 1 0 s J n F 1 b 3 Q 7 Q 2 9 s d W 1 u S W R l b n R p d G l l c y Z x d W 9 0 O z p b J n F 1 b 3 Q 7 U 2 V j d G l v b j E v V G F i b G U w M D k g K F B h Z 2 U g N S k v Q X V 0 b 1 J l b W 9 2 Z W R D b 2 x 1 b W 5 z M S 5 7 Q 2 9 s d W 1 u M S w w f S Z x d W 9 0 O y w m c X V v d D t T Z W N 0 a W 9 u M S 9 U Y W J s Z T A w O S A o U G F n Z S A 1 K S 9 B d X R v U m V t b 3 Z l Z E N v b H V t b n M x L n t D b 2 x 1 b W 4 y L D F 9 J n F 1 b 3 Q 7 L C Z x d W 9 0 O 1 N l Y 3 R p b 2 4 x L 1 R h Y m x l M D A 5 I C h Q Y W d l I D U p L 0 F 1 d G 9 S Z W 1 v d m V k Q 2 9 s d W 1 u c z E u e 0 N v b H V t b j M s M n 0 m c X V v d D s s J n F 1 b 3 Q 7 U 2 V j d G l v b j E v V G F i b G U w M D k g K F B h Z 2 U g N S k v Q X V 0 b 1 J l b W 9 2 Z W R D b 2 x 1 b W 5 z M S 5 7 Q 2 9 s d W 1 u N C w z f S Z x d W 9 0 O y w m c X V v d D t T Z W N 0 a W 9 u M S 9 U Y W J s Z T A w O S A o U G F n Z S A 1 K S 9 B d X R v U m V t b 3 Z l Z E N v b H V t b n M x L n t D b 2 x 1 b W 4 1 L D R 9 J n F 1 b 3 Q 7 L C Z x d W 9 0 O 1 N l Y 3 R p b 2 4 x L 1 R h Y m x l M D A 5 I C h Q Y W d l I D U p L 0 F 1 d G 9 S Z W 1 v d m V k Q 2 9 s d W 1 u c z E u e 0 N v b H V t b j Y s N X 0 m c X V v d D s s J n F 1 b 3 Q 7 U 2 V j d G l v b j E v V G F i b G U w M D k g K F B h Z 2 U g N S k v Q X V 0 b 1 J l b W 9 2 Z W R D b 2 x 1 b W 5 z M S 5 7 Q 2 9 s d W 1 u N y w 2 f S Z x d W 9 0 O y w m c X V v d D t T Z W N 0 a W 9 u M S 9 U Y W J s Z T A w O S A o U G F n Z S A 1 K S 9 B d X R v U m V t b 3 Z l Z E N v b H V t b n M x L n t D b 2 x 1 b W 4 4 L D d 9 J n F 1 b 3 Q 7 L C Z x d W 9 0 O 1 N l Y 3 R p b 2 4 x L 1 R h Y m x l M D A 5 I C h Q Y W d l I D U p L 0 F 1 d G 9 S Z W 1 v d m V k Q 2 9 s d W 1 u c z E u e 0 N v b H V t b j k s O H 0 m c X V v d D s s J n F 1 b 3 Q 7 U 2 V j d G l v b j E v V G F i b G U w M D k g K F B h Z 2 U g N S 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x M C U y M C h Q Y W d l J T I w N i k 8 L 0 l 0 Z W 1 Q Y X R o P j w v S X R l b U x v Y 2 F 0 a W 9 u P j x T d G F i b G V F b n R y a W V z P j x F b n R y e S B U e X B l P S J B Z G R l Z F R v R G F 0 Y U 1 v Z G V s I i B W Y W x 1 Z T 0 i b D A i L z 4 8 R W 5 0 c n k g V H l w Z T 0 i Q n V m Z m V y T m V 4 d F J l Z n J l c 2 g i I F Z h b H V l P S J s M S I v P j x F b n R y e S B U e X B l P S J G a W x s Q 2 9 1 b n Q i I F Z h b H V l P S J s M j A i L z 4 8 R W 5 0 c n k g V H l w Z T 0 i R m l s b E V u Y W J s Z W Q i I F Z h b H V l P S J s M C I v P j x F b n R y e S B U e X B l P S J G a W x s R X J y b 3 J D b 2 R l I i B W Y W x 1 Z T 0 i c 1 V u a 2 5 v d 2 4 i L z 4 8 R W 5 0 c n k g V H l w Z T 0 i R m l s b E V y c m 9 y Q 2 9 1 b n Q i I F Z h b H V l P S J s M C I v P j x F b n R y e S B U e X B l P S J G a W x s T G F z d F V w Z G F 0 Z W Q i I F Z h b H V l P S J k M j A y N C 0 w N S 0 y M 1 Q w N j o x N z o w N S 4 y M j M 3 M T E z W i I v P j x F b n R y e S B U e X B l P S J G a W x s Q 2 9 s d W 1 u V H l w Z X M i I F Z h b H V l P S J z Q X d N R 0 J n V U V C Z 2 t H Q k E 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E w I C h Q Y W d l I D Y p L 0 F 1 d G 9 S Z W 1 v d m V k Q 2 9 s d W 1 u c z E u e 0 N v b H V t b j E s M H 0 m c X V v d D s s J n F 1 b 3 Q 7 U 2 V j d G l v b j E v V G F i b G U w M T A g K F B h Z 2 U g N i k v Q X V 0 b 1 J l b W 9 2 Z W R D b 2 x 1 b W 5 z M S 5 7 Q 2 9 s d W 1 u M i w x f S Z x d W 9 0 O y w m c X V v d D t T Z W N 0 a W 9 u M S 9 U Y W J s Z T A x M C A o U G F n Z S A 2 K S 9 B d X R v U m V t b 3 Z l Z E N v b H V t b n M x L n t D b 2 x 1 b W 4 z L D J 9 J n F 1 b 3 Q 7 L C Z x d W 9 0 O 1 N l Y 3 R p b 2 4 x L 1 R h Y m x l M D E w I C h Q Y W d l I D Y p L 0 F 1 d G 9 S Z W 1 v d m V k Q 2 9 s d W 1 u c z E u e 0 N v b H V t b j Q s M 3 0 m c X V v d D s s J n F 1 b 3 Q 7 U 2 V j d G l v b j E v V G F i b G U w M T A g K F B h Z 2 U g N i k v Q X V 0 b 1 J l b W 9 2 Z W R D b 2 x 1 b W 5 z M S 5 7 Q 2 9 s d W 1 u N S w 0 f S Z x d W 9 0 O y w m c X V v d D t T Z W N 0 a W 9 u M S 9 U Y W J s Z T A x M C A o U G F n Z S A 2 K S 9 B d X R v U m V t b 3 Z l Z E N v b H V t b n M x L n t D b 2 x 1 b W 4 2 L D V 9 J n F 1 b 3 Q 7 L C Z x d W 9 0 O 1 N l Y 3 R p b 2 4 x L 1 R h Y m x l M D E w I C h Q Y W d l I D Y p L 0 F 1 d G 9 S Z W 1 v d m V k Q 2 9 s d W 1 u c z E u e 0 N v b H V t b j c s N n 0 m c X V v d D s s J n F 1 b 3 Q 7 U 2 V j d G l v b j E v V G F i b G U w M T A g K F B h Z 2 U g N i k v Q X V 0 b 1 J l b W 9 2 Z W R D b 2 x 1 b W 5 z M S 5 7 Q 2 9 s d W 1 u O C w 3 f S Z x d W 9 0 O y w m c X V v d D t T Z W N 0 a W 9 u M S 9 U Y W J s Z T A x M C A o U G F n Z S A 2 K S 9 B d X R v U m V t b 3 Z l Z E N v b H V t b n M x L n t D b 2 x 1 b W 4 5 L D h 9 J n F 1 b 3 Q 7 L C Z x d W 9 0 O 1 N l Y 3 R p b 2 4 x L 1 R h Y m x l M D E w I C h Q Y W d l I D Y p L 0 F 1 d G 9 S Z W 1 v d m V k Q 2 9 s d W 1 u c z E u e 0 N v b H V t b j E w L D l 9 J n F 1 b 3 Q 7 X S w m c X V v d D t D b 2 x 1 b W 5 D b 3 V u d C Z x d W 9 0 O z o x M C w m c X V v d D t L Z X l D b 2 x 1 b W 5 O Y W 1 l c y Z x d W 9 0 O z p b X S w m c X V v d D t D b 2 x 1 b W 5 J Z G V u d G l 0 a W V z J n F 1 b 3 Q 7 O l s m c X V v d D t T Z W N 0 a W 9 u M S 9 U Y W J s Z T A x M C A o U G F n Z S A 2 K S 9 B d X R v U m V t b 3 Z l Z E N v b H V t b n M x L n t D b 2 x 1 b W 4 x L D B 9 J n F 1 b 3 Q 7 L C Z x d W 9 0 O 1 N l Y 3 R p b 2 4 x L 1 R h Y m x l M D E w I C h Q Y W d l I D Y p L 0 F 1 d G 9 S Z W 1 v d m V k Q 2 9 s d W 1 u c z E u e 0 N v b H V t b j I s M X 0 m c X V v d D s s J n F 1 b 3 Q 7 U 2 V j d G l v b j E v V G F i b G U w M T A g K F B h Z 2 U g N i k v Q X V 0 b 1 J l b W 9 2 Z W R D b 2 x 1 b W 5 z M S 5 7 Q 2 9 s d W 1 u M y w y f S Z x d W 9 0 O y w m c X V v d D t T Z W N 0 a W 9 u M S 9 U Y W J s Z T A x M C A o U G F n Z S A 2 K S 9 B d X R v U m V t b 3 Z l Z E N v b H V t b n M x L n t D b 2 x 1 b W 4 0 L D N 9 J n F 1 b 3 Q 7 L C Z x d W 9 0 O 1 N l Y 3 R p b 2 4 x L 1 R h Y m x l M D E w I C h Q Y W d l I D Y p L 0 F 1 d G 9 S Z W 1 v d m V k Q 2 9 s d W 1 u c z E u e 0 N v b H V t b j U s N H 0 m c X V v d D s s J n F 1 b 3 Q 7 U 2 V j d G l v b j E v V G F i b G U w M T A g K F B h Z 2 U g N i k v Q X V 0 b 1 J l b W 9 2 Z W R D b 2 x 1 b W 5 z M S 5 7 Q 2 9 s d W 1 u N i w 1 f S Z x d W 9 0 O y w m c X V v d D t T Z W N 0 a W 9 u M S 9 U Y W J s Z T A x M C A o U G F n Z S A 2 K S 9 B d X R v U m V t b 3 Z l Z E N v b H V t b n M x L n t D b 2 x 1 b W 4 3 L D Z 9 J n F 1 b 3 Q 7 L C Z x d W 9 0 O 1 N l Y 3 R p b 2 4 x L 1 R h Y m x l M D E w I C h Q Y W d l I D Y p L 0 F 1 d G 9 S Z W 1 v d m V k Q 2 9 s d W 1 u c z E u e 0 N v b H V t b j g s N 3 0 m c X V v d D s s J n F 1 b 3 Q 7 U 2 V j d G l v b j E v V G F i b G U w M T A g K F B h Z 2 U g N i k v Q X V 0 b 1 J l b W 9 2 Z W R D b 2 x 1 b W 5 z M S 5 7 Q 2 9 s d W 1 u O S w 4 f S Z x d W 9 0 O y w m c X V v d D t T Z W N 0 a W 9 u M S 9 U Y W J s Z T A x M C A o U G F n Z S A 2 K S 9 B d X R v U m V t b 3 Z l Z E N v b H V t b n M x L n t D b 2 x 1 b W 4 x M C 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E x J T I w K F B h Z 2 U l M j A 3 K T w v S X R l b V B h d G g + P C 9 J d G V t T G 9 j Y X R p b 2 4 + P F N 0 Y W J s Z U V u d H J p Z X M + P E V u d H J 5 I F R 5 c G U 9 I k F k Z G V k V G 9 E Y X R h T W 9 k Z W w i I F Z h b H V l P S J s M C I v P j x F b n R y e S B U e X B l P S J C d W Z m Z X J O Z X h 0 U m V m c m V z a C I g V m F s d W U 9 I m w x I i 8 + P E V u d H J 5 I F R 5 c G U 9 I k Z p b G x D b 3 V u d C I g V m F s d W U 9 I m w x N S I v P j x F b n R y e S B U e X B l P S J G a W x s R W 5 h Y m x l Z C I g V m F s d W U 9 I m w w I i 8 + P E V u d H J 5 I F R 5 c G U 9 I k Z p b G x F c n J v c k N v Z G U i I F Z h b H V l P S J z V W 5 r b m 9 3 b i I v P j x F b n R y e S B U e X B l P S J G a W x s R X J y b 3 J D b 3 V u d C I g V m F s d W U 9 I m w w I i 8 + P E V u d H J 5 I F R 5 c G U 9 I k Z p b G x M Y X N 0 V X B k Y X R l Z C I g V m F s d W U 9 I m Q y M D I 0 L T A 1 L T I z V D A 2 O j E 3 O j U 1 L j M z N z Y 2 N j F a I i 8 + P E V u d H J 5 I F R 5 c G U 9 I k Z p b G x D b 2 x 1 b W 5 U e X B l c y I g V m F s d W U 9 I n N B d 0 1 H Q m d V R U J n a 0 d 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T E g K F B h Z 2 U g N y k v Q X V 0 b 1 J l b W 9 2 Z W R D b 2 x 1 b W 5 z M S 5 7 Q 2 9 s d W 1 u M S w w f S Z x d W 9 0 O y w m c X V v d D t T Z W N 0 a W 9 u M S 9 U Y W J s Z T A x M S A o U G F n Z S A 3 K S 9 B d X R v U m V t b 3 Z l Z E N v b H V t b n M x L n t D b 2 x 1 b W 4 y L D F 9 J n F 1 b 3 Q 7 L C Z x d W 9 0 O 1 N l Y 3 R p b 2 4 x L 1 R h Y m x l M D E x I C h Q Y W d l I D c p L 0 F 1 d G 9 S Z W 1 v d m V k Q 2 9 s d W 1 u c z E u e 0 N v b H V t b j M s M n 0 m c X V v d D s s J n F 1 b 3 Q 7 U 2 V j d G l v b j E v V G F i b G U w M T E g K F B h Z 2 U g N y k v Q X V 0 b 1 J l b W 9 2 Z W R D b 2 x 1 b W 5 z M S 5 7 Q 2 9 s d W 1 u N C w z f S Z x d W 9 0 O y w m c X V v d D t T Z W N 0 a W 9 u M S 9 U Y W J s Z T A x M S A o U G F n Z S A 3 K S 9 B d X R v U m V t b 3 Z l Z E N v b H V t b n M x L n t D b 2 x 1 b W 4 1 L D R 9 J n F 1 b 3 Q 7 L C Z x d W 9 0 O 1 N l Y 3 R p b 2 4 x L 1 R h Y m x l M D E x I C h Q Y W d l I D c p L 0 F 1 d G 9 S Z W 1 v d m V k Q 2 9 s d W 1 u c z E u e 0 N v b H V t b j Y s N X 0 m c X V v d D s s J n F 1 b 3 Q 7 U 2 V j d G l v b j E v V G F i b G U w M T E g K F B h Z 2 U g N y k v Q X V 0 b 1 J l b W 9 2 Z W R D b 2 x 1 b W 5 z M S 5 7 Q 2 9 s d W 1 u N y w 2 f S Z x d W 9 0 O y w m c X V v d D t T Z W N 0 a W 9 u M S 9 U Y W J s Z T A x M S A o U G F n Z S A 3 K S 9 B d X R v U m V t b 3 Z l Z E N v b H V t b n M x L n t D b 2 x 1 b W 4 4 L D d 9 J n F 1 b 3 Q 7 L C Z x d W 9 0 O 1 N l Y 3 R p b 2 4 x L 1 R h Y m x l M D E x I C h Q Y W d l I D c p L 0 F 1 d G 9 S Z W 1 v d m V k Q 2 9 s d W 1 u c z E u e 0 N v b H V t b j k s O H 0 m c X V v d D s s J n F 1 b 3 Q 7 U 2 V j d G l v b j E v V G F i b G U w M T E g K F B h Z 2 U g N y k v Q X V 0 b 1 J l b W 9 2 Z W R D b 2 x 1 b W 5 z M S 5 7 Q 2 9 s d W 1 u M T A s O X 0 m c X V v d D t d L C Z x d W 9 0 O 0 N v b H V t b k N v d W 5 0 J n F 1 b 3 Q 7 O j E w L C Z x d W 9 0 O 0 t l e U N v b H V t b k 5 h b W V z J n F 1 b 3 Q 7 O l t d L C Z x d W 9 0 O 0 N v b H V t b k l k Z W 5 0 a X R p Z X M m c X V v d D s 6 W y Z x d W 9 0 O 1 N l Y 3 R p b 2 4 x L 1 R h Y m x l M D E x I C h Q Y W d l I D c p L 0 F 1 d G 9 S Z W 1 v d m V k Q 2 9 s d W 1 u c z E u e 0 N v b H V t b j E s M H 0 m c X V v d D s s J n F 1 b 3 Q 7 U 2 V j d G l v b j E v V G F i b G U w M T E g K F B h Z 2 U g N y k v Q X V 0 b 1 J l b W 9 2 Z W R D b 2 x 1 b W 5 z M S 5 7 Q 2 9 s d W 1 u M i w x f S Z x d W 9 0 O y w m c X V v d D t T Z W N 0 a W 9 u M S 9 U Y W J s Z T A x M S A o U G F n Z S A 3 K S 9 B d X R v U m V t b 3 Z l Z E N v b H V t b n M x L n t D b 2 x 1 b W 4 z L D J 9 J n F 1 b 3 Q 7 L C Z x d W 9 0 O 1 N l Y 3 R p b 2 4 x L 1 R h Y m x l M D E x I C h Q Y W d l I D c p L 0 F 1 d G 9 S Z W 1 v d m V k Q 2 9 s d W 1 u c z E u e 0 N v b H V t b j Q s M 3 0 m c X V v d D s s J n F 1 b 3 Q 7 U 2 V j d G l v b j E v V G F i b G U w M T E g K F B h Z 2 U g N y k v Q X V 0 b 1 J l b W 9 2 Z W R D b 2 x 1 b W 5 z M S 5 7 Q 2 9 s d W 1 u N S w 0 f S Z x d W 9 0 O y w m c X V v d D t T Z W N 0 a W 9 u M S 9 U Y W J s Z T A x M S A o U G F n Z S A 3 K S 9 B d X R v U m V t b 3 Z l Z E N v b H V t b n M x L n t D b 2 x 1 b W 4 2 L D V 9 J n F 1 b 3 Q 7 L C Z x d W 9 0 O 1 N l Y 3 R p b 2 4 x L 1 R h Y m x l M D E x I C h Q Y W d l I D c p L 0 F 1 d G 9 S Z W 1 v d m V k Q 2 9 s d W 1 u c z E u e 0 N v b H V t b j c s N n 0 m c X V v d D s s J n F 1 b 3 Q 7 U 2 V j d G l v b j E v V G F i b G U w M T E g K F B h Z 2 U g N y k v Q X V 0 b 1 J l b W 9 2 Z W R D b 2 x 1 b W 5 z M S 5 7 Q 2 9 s d W 1 u O C w 3 f S Z x d W 9 0 O y w m c X V v d D t T Z W N 0 a W 9 u M S 9 U Y W J s Z T A x M S A o U G F n Z S A 3 K S 9 B d X R v U m V t b 3 Z l Z E N v b H V t b n M x L n t D b 2 x 1 b W 4 5 L D h 9 J n F 1 b 3 Q 7 L C Z x d W 9 0 O 1 N l Y 3 R p b 2 4 x L 1 R h Y m x l M D E x I C h Q Y W d l I D c p L 0 F 1 d G 9 S Z W 1 v d m V k Q 2 9 s d W 1 u c z E u e 0 N v b H V t b j E 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T c l M j A o U G F n Z S U y M D E 0 K T w v S X R l b V B h d G g + P C 9 J d G V t T G 9 j Y X R p b 2 4 + P F N 0 Y W J s Z U V u d H J p Z X M + P E V u d H J 5 I F R 5 c G U 9 I k F k Z G V k V G 9 E Y X R h T W 9 k Z W w i I F Z h b H V l P S J s M C I v P j x F b n R y e S B U e X B l P S J C d W Z m Z X J O Z X h 0 U m V m c m V z a C I g V m F s d W U 9 I m w x I i 8 + P E V u d H J 5 I F R 5 c G U 9 I k Z p b G x D b 3 V u d C I g V m F s d W U 9 I m w 2 I i 8 + P E V u d H J 5 I F R 5 c G U 9 I k Z p b G x F b m F i b G V k I i B W Y W x 1 Z T 0 i b D A i L z 4 8 R W 5 0 c n k g V H l w Z T 0 i R m l s b E V y c m 9 y Q 2 9 k Z S I g V m F s d W U 9 I n N V b m t u b 3 d u I i 8 + P E V u d H J 5 I F R 5 c G U 9 I k Z p b G x F c n J v c k N v d W 5 0 I i B W Y W x 1 Z T 0 i b D A i L z 4 8 R W 5 0 c n k g V H l w Z T 0 i R m l s b E x h c 3 R V c G R h d G V k I i B W Y W x 1 Z T 0 i Z D I w M j U t M D E t M j l U M T E 6 N D E 6 M j g u N z M 1 M D Q 3 M F o i L z 4 8 R W 5 0 c n k g V H l w Z T 0 i R m l s b E N v b H V t b l R 5 c G V z I i B W Y W x 1 Z T 0 i c 0 F 3 T U d C Z 1 V F Q m d Z R 0 J n P T 0 i L z 4 8 R W 5 0 c n k g V H l w Z T 0 i R m l s b E N v b H V t b k 5 h b W V z I i B W Y W x 1 Z T 0 i c 1 s m c X V v d D t S Q i Z x d W 9 0 O y w m c X V v d D t D b 2 x 1 b W 4 x J n F 1 b 3 Q 7 L C Z x d W 9 0 O 0 5 B W k l W X G 5 W S k V S T 1 Z O S U t B J n F 1 b 3 Q 7 L C Z x d W 9 0 O 0 F E U k V T Q V x u V k p F U k 9 W T k l L Q S Z x d W 9 0 O y w m c X V v d D t J W k 5 P U 1 x u T 0 J W R V p F X G 4 o R V V S K S Z x d W 9 0 O y w m c X V v d D t V R E l P J n F 1 b 3 Q 7 L C Z x d W 9 0 O 1 B S Q V Z O Q S B P U 0 5 P V k E m c X V v d D s s J n F 1 b 3 Q 7 R E F U V U 1 c b k R P U 1 B J S k X E h k E m c X V v d D s s J n F 1 b 3 Q 7 V k l T S U 5 B X G 5 L Q U 1 B V E 5 F X G 5 T V E 9 Q R S Z x d W 9 0 O y w m c X V v d D t W U l N U Q V x u S 0 F N Q V R O R V x u U 1 R P U E U 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T c g K F B h Z 2 U g M T Q p L 0 F 1 d G 9 S Z W 1 v d m V k Q 2 9 s d W 1 u c z E u e 1 J C L D B 9 J n F 1 b 3 Q 7 L C Z x d W 9 0 O 1 N l Y 3 R p b 2 4 x L 1 R h Y m x l M D E 3 I C h Q Y W d l I D E 0 K S 9 B d X R v U m V t b 3 Z l Z E N v b H V t b n M x L n t D b 2 x 1 b W 4 x L D F 9 J n F 1 b 3 Q 7 L C Z x d W 9 0 O 1 N l Y 3 R p b 2 4 x L 1 R h Y m x l M D E 3 I C h Q Y W d l I D E 0 K S 9 B d X R v U m V t b 3 Z l Z E N v b H V t b n M x L n t O Q V p J V l x u V k p F U k 9 W T k l L Q S w y f S Z x d W 9 0 O y w m c X V v d D t T Z W N 0 a W 9 u M S 9 U Y W J s Z T A x N y A o U G F n Z S A x N C k v Q X V 0 b 1 J l b W 9 2 Z W R D b 2 x 1 b W 5 z M S 5 7 Q U R S R V N B X G 5 W S k V S T 1 Z O S U t B L D N 9 J n F 1 b 3 Q 7 L C Z x d W 9 0 O 1 N l Y 3 R p b 2 4 x L 1 R h Y m x l M D E 3 I C h Q Y W d l I D E 0 K S 9 B d X R v U m V t b 3 Z l Z E N v b H V t b n M x L n t J W k 5 P U 1 x u T 0 J W R V p F X G 4 o R V V S K S w 0 f S Z x d W 9 0 O y w m c X V v d D t T Z W N 0 a W 9 u M S 9 U Y W J s Z T A x N y A o U G F n Z S A x N C k v Q X V 0 b 1 J l b W 9 2 Z W R D b 2 x 1 b W 5 z M S 5 7 V U R J T y w 1 f S Z x d W 9 0 O y w m c X V v d D t T Z W N 0 a W 9 u M S 9 U Y W J s Z T A x N y A o U G F n Z S A x N C k v Q X V 0 b 1 J l b W 9 2 Z W R D b 2 x 1 b W 5 z M S 5 7 U F J B V k 5 B I E 9 T T k 9 W Q S w 2 f S Z x d W 9 0 O y w m c X V v d D t T Z W N 0 a W 9 u M S 9 U Y W J s Z T A x N y A o U G F n Z S A x N C k v Q X V 0 b 1 J l b W 9 2 Z W R D b 2 x 1 b W 5 z M S 5 7 R E F U V U 1 c b k R P U 1 B J S k X E h k E s N 3 0 m c X V v d D s s J n F 1 b 3 Q 7 U 2 V j d G l v b j E v V G F i b G U w M T c g K F B h Z 2 U g M T Q p L 0 F 1 d G 9 S Z W 1 v d m V k Q 2 9 s d W 1 u c z E u e 1 Z J U 0 l O Q V x u S 0 F N Q V R O R V x u U 1 R P U E U s O H 0 m c X V v d D s s J n F 1 b 3 Q 7 U 2 V j d G l v b j E v V G F i b G U w M T c g K F B h Z 2 U g M T Q p L 0 F 1 d G 9 S Z W 1 v d m V k Q 2 9 s d W 1 u c z E u e 1 Z S U 1 R B X G 5 L Q U 1 B V E 5 F X G 5 T V E 9 Q R S w 5 f S Z x d W 9 0 O 1 0 s J n F 1 b 3 Q 7 Q 2 9 s d W 1 u Q 2 9 1 b n Q m c X V v d D s 6 M T A s J n F 1 b 3 Q 7 S 2 V 5 Q 2 9 s d W 1 u T m F t Z X M m c X V v d D s 6 W 1 0 s J n F 1 b 3 Q 7 Q 2 9 s d W 1 u S W R l b n R p d G l l c y Z x d W 9 0 O z p b J n F 1 b 3 Q 7 U 2 V j d G l v b j E v V G F i b G U w M T c g K F B h Z 2 U g M T Q p L 0 F 1 d G 9 S Z W 1 v d m V k Q 2 9 s d W 1 u c z E u e 1 J C L D B 9 J n F 1 b 3 Q 7 L C Z x d W 9 0 O 1 N l Y 3 R p b 2 4 x L 1 R h Y m x l M D E 3 I C h Q Y W d l I D E 0 K S 9 B d X R v U m V t b 3 Z l Z E N v b H V t b n M x L n t D b 2 x 1 b W 4 x L D F 9 J n F 1 b 3 Q 7 L C Z x d W 9 0 O 1 N l Y 3 R p b 2 4 x L 1 R h Y m x l M D E 3 I C h Q Y W d l I D E 0 K S 9 B d X R v U m V t b 3 Z l Z E N v b H V t b n M x L n t O Q V p J V l x u V k p F U k 9 W T k l L Q S w y f S Z x d W 9 0 O y w m c X V v d D t T Z W N 0 a W 9 u M S 9 U Y W J s Z T A x N y A o U G F n Z S A x N C k v Q X V 0 b 1 J l b W 9 2 Z W R D b 2 x 1 b W 5 z M S 5 7 Q U R S R V N B X G 5 W S k V S T 1 Z O S U t B L D N 9 J n F 1 b 3 Q 7 L C Z x d W 9 0 O 1 N l Y 3 R p b 2 4 x L 1 R h Y m x l M D E 3 I C h Q Y W d l I D E 0 K S 9 B d X R v U m V t b 3 Z l Z E N v b H V t b n M x L n t J W k 5 P U 1 x u T 0 J W R V p F X G 4 o R V V S K S w 0 f S Z x d W 9 0 O y w m c X V v d D t T Z W N 0 a W 9 u M S 9 U Y W J s Z T A x N y A o U G F n Z S A x N C k v Q X V 0 b 1 J l b W 9 2 Z W R D b 2 x 1 b W 5 z M S 5 7 V U R J T y w 1 f S Z x d W 9 0 O y w m c X V v d D t T Z W N 0 a W 9 u M S 9 U Y W J s Z T A x N y A o U G F n Z S A x N C k v Q X V 0 b 1 J l b W 9 2 Z W R D b 2 x 1 b W 5 z M S 5 7 U F J B V k 5 B I E 9 T T k 9 W Q S w 2 f S Z x d W 9 0 O y w m c X V v d D t T Z W N 0 a W 9 u M S 9 U Y W J s Z T A x N y A o U G F n Z S A x N C k v Q X V 0 b 1 J l b W 9 2 Z W R D b 2 x 1 b W 5 z M S 5 7 R E F U V U 1 c b k R P U 1 B J S k X E h k E s N 3 0 m c X V v d D s s J n F 1 b 3 Q 7 U 2 V j d G l v b j E v V G F i b G U w M T c g K F B h Z 2 U g M T Q p L 0 F 1 d G 9 S Z W 1 v d m V k Q 2 9 s d W 1 u c z E u e 1 Z J U 0 l O Q V x u S 0 F N Q V R O R V x u U 1 R P U E U s O H 0 m c X V v d D s s J n F 1 b 3 Q 7 U 2 V j d G l v b j E v V G F i b G U w M T c g K F B h Z 2 U g M T Q p L 0 F 1 d G 9 S Z W 1 v d m V k Q 2 9 s d W 1 u c z E u e 1 Z S U 1 R B X G 5 L Q U 1 B V E 5 F X G 5 T V E 9 Q R S 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E 4 J T I w K F B h Z 2 U l M j A x N S k 8 L 0 l 0 Z W 1 Q Y X R o P j w v S X R l b U x v Y 2 F 0 a W 9 u P j x T d G F i b G V F b n R y a W V z P j x F b n R y e S B U e X B l P S J B Z G R l Z F R v R G F 0 Y U 1 v Z G V s I i B W Y W x 1 Z T 0 i b D A i L z 4 8 R W 5 0 c n k g V H l w Z T 0 i Q n V m Z m V y T m V 4 d F J l Z n J l c 2 g i I F Z h b H V l P S J s M S I v P j x F b n R y e S B U e X B l P S J G a W x s Q 2 9 1 b n Q i I F Z h b H V l P S J s O S I v P j x F b n R y e S B U e X B l P S J G a W x s R W 5 h Y m x l Z C I g V m F s d W U 9 I m w w I i 8 + P E V u d H J 5 I F R 5 c G U 9 I k Z p b G x F c n J v c k N v Z G U i I F Z h b H V l P S J z V W 5 r b m 9 3 b i I v P j x F b n R y e S B U e X B l P S J G a W x s R X J y b 3 J D b 3 V u d C I g V m F s d W U 9 I m w w I i 8 + P E V u d H J 5 I F R 5 c G U 9 I k Z p b G x M Y X N 0 V X B k Y X R l Z C I g V m F s d W U 9 I m Q y M D I 1 L T A x L T I 5 V D E x O j Q z O j Q 2 L j M 4 O T I z M j d a I i 8 + P E V u d H J 5 I F R 5 c G U 9 I k Z p b G x D b 2 x 1 b W 5 U e X B l c y I g V m F s d W U 9 I n N B d 0 1 H Q m d V R U J n W 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T g g K F B h Z 2 U g M T U p L 0 F 1 d G 9 S Z W 1 v d m V k Q 2 9 s d W 1 u c z E u e 0 N v b H V t b j E s M H 0 m c X V v d D s s J n F 1 b 3 Q 7 U 2 V j d G l v b j E v V G F i b G U w M T g g K F B h Z 2 U g M T U p L 0 F 1 d G 9 S Z W 1 v d m V k Q 2 9 s d W 1 u c z E u e 0 N v b H V t b j I s M X 0 m c X V v d D s s J n F 1 b 3 Q 7 U 2 V j d G l v b j E v V G F i b G U w M T g g K F B h Z 2 U g M T U p L 0 F 1 d G 9 S Z W 1 v d m V k Q 2 9 s d W 1 u c z E u e 0 N v b H V t b j M s M n 0 m c X V v d D s s J n F 1 b 3 Q 7 U 2 V j d G l v b j E v V G F i b G U w M T g g K F B h Z 2 U g M T U p L 0 F 1 d G 9 S Z W 1 v d m V k Q 2 9 s d W 1 u c z E u e 0 N v b H V t b j Q s M 3 0 m c X V v d D s s J n F 1 b 3 Q 7 U 2 V j d G l v b j E v V G F i b G U w M T g g K F B h Z 2 U g M T U p L 0 F 1 d G 9 S Z W 1 v d m V k Q 2 9 s d W 1 u c z E u e 0 N v b H V t b j U s N H 0 m c X V v d D s s J n F 1 b 3 Q 7 U 2 V j d G l v b j E v V G F i b G U w M T g g K F B h Z 2 U g M T U p L 0 F 1 d G 9 S Z W 1 v d m V k Q 2 9 s d W 1 u c z E u e 0 N v b H V t b j Y s N X 0 m c X V v d D s s J n F 1 b 3 Q 7 U 2 V j d G l v b j E v V G F i b G U w M T g g K F B h Z 2 U g M T U p L 0 F 1 d G 9 S Z W 1 v d m V k Q 2 9 s d W 1 u c z E u e 0 N v b H V t b j c s N n 0 m c X V v d D s s J n F 1 b 3 Q 7 U 2 V j d G l v b j E v V G F i b G U w M T g g K F B h Z 2 U g M T U p L 0 F 1 d G 9 S Z W 1 v d m V k Q 2 9 s d W 1 u c z E u e 0 N v b H V t b j g s N 3 0 m c X V v d D s s J n F 1 b 3 Q 7 U 2 V j d G l v b j E v V G F i b G U w M T g g K F B h Z 2 U g M T U p L 0 F 1 d G 9 S Z W 1 v d m V k Q 2 9 s d W 1 u c z E u e 0 N v b H V t b j k s O H 0 m c X V v d D s s J n F 1 b 3 Q 7 U 2 V j d G l v b j E v V G F i b G U w M T g g K F B h Z 2 U g M T U p L 0 F 1 d G 9 S Z W 1 v d m V k Q 2 9 s d W 1 u c z E u e 0 N v b H V t b j E w L D l 9 J n F 1 b 3 Q 7 X S w m c X V v d D t D b 2 x 1 b W 5 D b 3 V u d C Z x d W 9 0 O z o x M C w m c X V v d D t L Z X l D b 2 x 1 b W 5 O Y W 1 l c y Z x d W 9 0 O z p b X S w m c X V v d D t D b 2 x 1 b W 5 J Z G V u d G l 0 a W V z J n F 1 b 3 Q 7 O l s m c X V v d D t T Z W N 0 a W 9 u M S 9 U Y W J s Z T A x O C A o U G F n Z S A x N S k v Q X V 0 b 1 J l b W 9 2 Z W R D b 2 x 1 b W 5 z M S 5 7 Q 2 9 s d W 1 u M S w w f S Z x d W 9 0 O y w m c X V v d D t T Z W N 0 a W 9 u M S 9 U Y W J s Z T A x O C A o U G F n Z S A x N S k v Q X V 0 b 1 J l b W 9 2 Z W R D b 2 x 1 b W 5 z M S 5 7 Q 2 9 s d W 1 u M i w x f S Z x d W 9 0 O y w m c X V v d D t T Z W N 0 a W 9 u M S 9 U Y W J s Z T A x O C A o U G F n Z S A x N S k v Q X V 0 b 1 J l b W 9 2 Z W R D b 2 x 1 b W 5 z M S 5 7 Q 2 9 s d W 1 u M y w y f S Z x d W 9 0 O y w m c X V v d D t T Z W N 0 a W 9 u M S 9 U Y W J s Z T A x O C A o U G F n Z S A x N S k v Q X V 0 b 1 J l b W 9 2 Z W R D b 2 x 1 b W 5 z M S 5 7 Q 2 9 s d W 1 u N C w z f S Z x d W 9 0 O y w m c X V v d D t T Z W N 0 a W 9 u M S 9 U Y W J s Z T A x O C A o U G F n Z S A x N S k v Q X V 0 b 1 J l b W 9 2 Z W R D b 2 x 1 b W 5 z M S 5 7 Q 2 9 s d W 1 u N S w 0 f S Z x d W 9 0 O y w m c X V v d D t T Z W N 0 a W 9 u M S 9 U Y W J s Z T A x O C A o U G F n Z S A x N S k v Q X V 0 b 1 J l b W 9 2 Z W R D b 2 x 1 b W 5 z M S 5 7 Q 2 9 s d W 1 u N i w 1 f S Z x d W 9 0 O y w m c X V v d D t T Z W N 0 a W 9 u M S 9 U Y W J s Z T A x O C A o U G F n Z S A x N S k v Q X V 0 b 1 J l b W 9 2 Z W R D b 2 x 1 b W 5 z M S 5 7 Q 2 9 s d W 1 u N y w 2 f S Z x d W 9 0 O y w m c X V v d D t T Z W N 0 a W 9 u M S 9 U Y W J s Z T A x O C A o U G F n Z S A x N S k v Q X V 0 b 1 J l b W 9 2 Z W R D b 2 x 1 b W 5 z M S 5 7 Q 2 9 s d W 1 u O C w 3 f S Z x d W 9 0 O y w m c X V v d D t T Z W N 0 a W 9 u M S 9 U Y W J s Z T A x O C A o U G F n Z S A x N S k v Q X V 0 b 1 J l b W 9 2 Z W R D b 2 x 1 b W 5 z M S 5 7 Q 2 9 s d W 1 u O S w 4 f S Z x d W 9 0 O y w m c X V v d D t T Z W N 0 a W 9 u M S 9 U Y W J s Z T A x O C A o U G F n Z S A x N S 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x O S U y M C h Q Y W d l J T I w M T Y 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S 0 y O V Q x M T o 0 O D o 0 M C 4 2 M D E 0 M j g y 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E 5 I C h Q Y W d l I D E 2 K S 9 B d X R v U m V t b 3 Z l Z E N v b H V t b n M x L n t D b 2 x 1 b W 4 x L D B 9 J n F 1 b 3 Q 7 L C Z x d W 9 0 O 1 N l Y 3 R p b 2 4 x L 1 R h Y m x l M D E 5 I C h Q Y W d l I D E 2 K S 9 B d X R v U m V t b 3 Z l Z E N v b H V t b n M x L n t D b 2 x 1 b W 4 y L D F 9 J n F 1 b 3 Q 7 L C Z x d W 9 0 O 1 N l Y 3 R p b 2 4 x L 1 R h Y m x l M D E 5 I C h Q Y W d l I D E 2 K S 9 B d X R v U m V t b 3 Z l Z E N v b H V t b n M x L n t D b 2 x 1 b W 4 z L D J 9 J n F 1 b 3 Q 7 L C Z x d W 9 0 O 1 N l Y 3 R p b 2 4 x L 1 R h Y m x l M D E 5 I C h Q Y W d l I D E 2 K S 9 B d X R v U m V t b 3 Z l Z E N v b H V t b n M x L n t D b 2 x 1 b W 4 0 L D N 9 J n F 1 b 3 Q 7 L C Z x d W 9 0 O 1 N l Y 3 R p b 2 4 x L 1 R h Y m x l M D E 5 I C h Q Y W d l I D E 2 K S 9 B d X R v U m V t b 3 Z l Z E N v b H V t b n M x L n t D b 2 x 1 b W 4 1 L D R 9 J n F 1 b 3 Q 7 L C Z x d W 9 0 O 1 N l Y 3 R p b 2 4 x L 1 R h Y m x l M D E 5 I C h Q Y W d l I D E 2 K S 9 B d X R v U m V t b 3 Z l Z E N v b H V t b n M x L n t D b 2 x 1 b W 4 2 L D V 9 J n F 1 b 3 Q 7 L C Z x d W 9 0 O 1 N l Y 3 R p b 2 4 x L 1 R h Y m x l M D E 5 I C h Q Y W d l I D E 2 K S 9 B d X R v U m V t b 3 Z l Z E N v b H V t b n M x L n t D b 2 x 1 b W 4 3 L D Z 9 J n F 1 b 3 Q 7 L C Z x d W 9 0 O 1 N l Y 3 R p b 2 4 x L 1 R h Y m x l M D E 5 I C h Q Y W d l I D E 2 K S 9 B d X R v U m V t b 3 Z l Z E N v b H V t b n M x L n t D b 2 x 1 b W 4 4 L D d 9 J n F 1 b 3 Q 7 L C Z x d W 9 0 O 1 N l Y 3 R p b 2 4 x L 1 R h Y m x l M D E 5 I C h Q Y W d l I D E 2 K S 9 B d X R v U m V t b 3 Z l Z E N v b H V t b n M x L n t D b 2 x 1 b W 4 5 L D h 9 J n F 1 b 3 Q 7 L C Z x d W 9 0 O 1 N l Y 3 R p b 2 4 x L 1 R h Y m x l M D E 5 I C h Q Y W d l I D E 2 K S 9 B d X R v U m V t b 3 Z l Z E N v b H V t b n M x L n t D b 2 x 1 b W 4 x M C w 5 f S Z x d W 9 0 O 1 0 s J n F 1 b 3 Q 7 Q 2 9 s d W 1 u Q 2 9 1 b n Q m c X V v d D s 6 M T A s J n F 1 b 3 Q 7 S 2 V 5 Q 2 9 s d W 1 u T m F t Z X M m c X V v d D s 6 W 1 0 s J n F 1 b 3 Q 7 Q 2 9 s d W 1 u S W R l b n R p d G l l c y Z x d W 9 0 O z p b J n F 1 b 3 Q 7 U 2 V j d G l v b j E v V G F i b G U w M T k g K F B h Z 2 U g M T Y p L 0 F 1 d G 9 S Z W 1 v d m V k Q 2 9 s d W 1 u c z E u e 0 N v b H V t b j E s M H 0 m c X V v d D s s J n F 1 b 3 Q 7 U 2 V j d G l v b j E v V G F i b G U w M T k g K F B h Z 2 U g M T Y p L 0 F 1 d G 9 S Z W 1 v d m V k Q 2 9 s d W 1 u c z E u e 0 N v b H V t b j I s M X 0 m c X V v d D s s J n F 1 b 3 Q 7 U 2 V j d G l v b j E v V G F i b G U w M T k g K F B h Z 2 U g M T Y p L 0 F 1 d G 9 S Z W 1 v d m V k Q 2 9 s d W 1 u c z E u e 0 N v b H V t b j M s M n 0 m c X V v d D s s J n F 1 b 3 Q 7 U 2 V j d G l v b j E v V G F i b G U w M T k g K F B h Z 2 U g M T Y p L 0 F 1 d G 9 S Z W 1 v d m V k Q 2 9 s d W 1 u c z E u e 0 N v b H V t b j Q s M 3 0 m c X V v d D s s J n F 1 b 3 Q 7 U 2 V j d G l v b j E v V G F i b G U w M T k g K F B h Z 2 U g M T Y p L 0 F 1 d G 9 S Z W 1 v d m V k Q 2 9 s d W 1 u c z E u e 0 N v b H V t b j U s N H 0 m c X V v d D s s J n F 1 b 3 Q 7 U 2 V j d G l v b j E v V G F i b G U w M T k g K F B h Z 2 U g M T Y p L 0 F 1 d G 9 S Z W 1 v d m V k Q 2 9 s d W 1 u c z E u e 0 N v b H V t b j Y s N X 0 m c X V v d D s s J n F 1 b 3 Q 7 U 2 V j d G l v b j E v V G F i b G U w M T k g K F B h Z 2 U g M T Y p L 0 F 1 d G 9 S Z W 1 v d m V k Q 2 9 s d W 1 u c z E u e 0 N v b H V t b j c s N n 0 m c X V v d D s s J n F 1 b 3 Q 7 U 2 V j d G l v b j E v V G F i b G U w M T k g K F B h Z 2 U g M T Y p L 0 F 1 d G 9 S Z W 1 v d m V k Q 2 9 s d W 1 u c z E u e 0 N v b H V t b j g s N 3 0 m c X V v d D s s J n F 1 b 3 Q 7 U 2 V j d G l v b j E v V G F i b G U w M T k g K F B h Z 2 U g M T Y p L 0 F 1 d G 9 S Z W 1 v d m V k Q 2 9 s d W 1 u c z E u e 0 N v b H V t b j k s O H 0 m c X V v d D s s J n F 1 b 3 Q 7 U 2 V j d G l v b j E v V G F i b G U w M T k g K F B h Z 2 U g M T Y p L 0 F 1 d G 9 S Z W 1 v d m V k Q 2 9 s d W 1 u c z E u e 0 N v b H V t b j E 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j A l M j A o U G F n Z S U y M D E 3 K T w v S X R l b V B h d G g + P C 9 J d G V t T G 9 j Y X R p b 2 4 + P F N 0 Y W J s Z U V u d H J p Z X M + P E V u d H J 5 I F R 5 c G U 9 I k F k Z G V k V G 9 E Y X R h T W 9 k Z W w i I F Z h b H V l P S J s M C I v P j x F b n R y e S B U e X B l P S J C d W Z m Z X J O Z X h 0 U m V m c m V z a C I g V m F s d W U 9 I m w x I i 8 + P E V u d H J 5 I F R 5 c G U 9 I k Z p b G x D b 3 V u d C I g V m F s d W U 9 I m w y I i 8 + P E V u d H J 5 I F R 5 c G U 9 I k Z p b G x F b m F i b G V k I i B W Y W x 1 Z T 0 i b D A i L z 4 8 R W 5 0 c n k g V H l w Z T 0 i R m l s b E V y c m 9 y Q 2 9 k Z S I g V m F s d W U 9 I n N V b m t u b 3 d u I i 8 + P E V u d H J 5 I F R 5 c G U 9 I k Z p b G x F c n J v c k N v d W 5 0 I i B W Y W x 1 Z T 0 i b D A i L z 4 8 R W 5 0 c n k g V H l w Z T 0 i R m l s b E x h c 3 R V c G R h d G V k I i B W Y W x 1 Z T 0 i Z D I w M j U t M D E t M j l U M T E 6 N T A 6 M j g u N T M x M j g 1 N l o i L z 4 8 R W 5 0 c n k g V H l w Z T 0 i R m l s b E N v b H V t b l R 5 c G V z I i B W Y W x 1 Z T 0 i c 0 F 3 T U d C Z 1 V F Q m d Z R U 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y M C A o U G F n Z S A x N y k v Q X V 0 b 1 J l b W 9 2 Z W R D b 2 x 1 b W 5 z M S 5 7 Q 2 9 s d W 1 u M S w w f S Z x d W 9 0 O y w m c X V v d D t T Z W N 0 a W 9 u M S 9 U Y W J s Z T A y M C A o U G F n Z S A x N y k v Q X V 0 b 1 J l b W 9 2 Z W R D b 2 x 1 b W 5 z M S 5 7 Q 2 9 s d W 1 u M i w x f S Z x d W 9 0 O y w m c X V v d D t T Z W N 0 a W 9 u M S 9 U Y W J s Z T A y M C A o U G F n Z S A x N y k v Q X V 0 b 1 J l b W 9 2 Z W R D b 2 x 1 b W 5 z M S 5 7 Q 2 9 s d W 1 u M y w y f S Z x d W 9 0 O y w m c X V v d D t T Z W N 0 a W 9 u M S 9 U Y W J s Z T A y M C A o U G F n Z S A x N y k v Q X V 0 b 1 J l b W 9 2 Z W R D b 2 x 1 b W 5 z M S 5 7 Q 2 9 s d W 1 u N C w z f S Z x d W 9 0 O y w m c X V v d D t T Z W N 0 a W 9 u M S 9 U Y W J s Z T A y M C A o U G F n Z S A x N y k v Q X V 0 b 1 J l b W 9 2 Z W R D b 2 x 1 b W 5 z M S 5 7 Q 2 9 s d W 1 u N S w 0 f S Z x d W 9 0 O y w m c X V v d D t T Z W N 0 a W 9 u M S 9 U Y W J s Z T A y M C A o U G F n Z S A x N y k v Q X V 0 b 1 J l b W 9 2 Z W R D b 2 x 1 b W 5 z M S 5 7 Q 2 9 s d W 1 u N i w 1 f S Z x d W 9 0 O y w m c X V v d D t T Z W N 0 a W 9 u M S 9 U Y W J s Z T A y M C A o U G F n Z S A x N y k v Q X V 0 b 1 J l b W 9 2 Z W R D b 2 x 1 b W 5 z M S 5 7 Q 2 9 s d W 1 u N y w 2 f S Z x d W 9 0 O y w m c X V v d D t T Z W N 0 a W 9 u M S 9 U Y W J s Z T A y M C A o U G F n Z S A x N y k v Q X V 0 b 1 J l b W 9 2 Z W R D b 2 x 1 b W 5 z M S 5 7 Q 2 9 s d W 1 u O C w 3 f S Z x d W 9 0 O y w m c X V v d D t T Z W N 0 a W 9 u M S 9 U Y W J s Z T A y M C A o U G F n Z S A x N y k v Q X V 0 b 1 J l b W 9 2 Z W R D b 2 x 1 b W 5 z M S 5 7 Q 2 9 s d W 1 u O S w 4 f S Z x d W 9 0 O y w m c X V v d D t T Z W N 0 a W 9 u M S 9 U Y W J s Z T A y M C A o U G F n Z S A x N y k v Q X V 0 b 1 J l b W 9 2 Z W R D b 2 x 1 b W 5 z M S 5 7 Q 2 9 s d W 1 u M T A s O X 0 m c X V v d D t d L C Z x d W 9 0 O 0 N v b H V t b k N v d W 5 0 J n F 1 b 3 Q 7 O j E w L C Z x d W 9 0 O 0 t l e U N v b H V t b k 5 h b W V z J n F 1 b 3 Q 7 O l t d L C Z x d W 9 0 O 0 N v b H V t b k l k Z W 5 0 a X R p Z X M m c X V v d D s 6 W y Z x d W 9 0 O 1 N l Y 3 R p b 2 4 x L 1 R h Y m x l M D I w I C h Q Y W d l I D E 3 K S 9 B d X R v U m V t b 3 Z l Z E N v b H V t b n M x L n t D b 2 x 1 b W 4 x L D B 9 J n F 1 b 3 Q 7 L C Z x d W 9 0 O 1 N l Y 3 R p b 2 4 x L 1 R h Y m x l M D I w I C h Q Y W d l I D E 3 K S 9 B d X R v U m V t b 3 Z l Z E N v b H V t b n M x L n t D b 2 x 1 b W 4 y L D F 9 J n F 1 b 3 Q 7 L C Z x d W 9 0 O 1 N l Y 3 R p b 2 4 x L 1 R h Y m x l M D I w I C h Q Y W d l I D E 3 K S 9 B d X R v U m V t b 3 Z l Z E N v b H V t b n M x L n t D b 2 x 1 b W 4 z L D J 9 J n F 1 b 3 Q 7 L C Z x d W 9 0 O 1 N l Y 3 R p b 2 4 x L 1 R h Y m x l M D I w I C h Q Y W d l I D E 3 K S 9 B d X R v U m V t b 3 Z l Z E N v b H V t b n M x L n t D b 2 x 1 b W 4 0 L D N 9 J n F 1 b 3 Q 7 L C Z x d W 9 0 O 1 N l Y 3 R p b 2 4 x L 1 R h Y m x l M D I w I C h Q Y W d l I D E 3 K S 9 B d X R v U m V t b 3 Z l Z E N v b H V t b n M x L n t D b 2 x 1 b W 4 1 L D R 9 J n F 1 b 3 Q 7 L C Z x d W 9 0 O 1 N l Y 3 R p b 2 4 x L 1 R h Y m x l M D I w I C h Q Y W d l I D E 3 K S 9 B d X R v U m V t b 3 Z l Z E N v b H V t b n M x L n t D b 2 x 1 b W 4 2 L D V 9 J n F 1 b 3 Q 7 L C Z x d W 9 0 O 1 N l Y 3 R p b 2 4 x L 1 R h Y m x l M D I w I C h Q Y W d l I D E 3 K S 9 B d X R v U m V t b 3 Z l Z E N v b H V t b n M x L n t D b 2 x 1 b W 4 3 L D Z 9 J n F 1 b 3 Q 7 L C Z x d W 9 0 O 1 N l Y 3 R p b 2 4 x L 1 R h Y m x l M D I w I C h Q Y W d l I D E 3 K S 9 B d X R v U m V t b 3 Z l Z E N v b H V t b n M x L n t D b 2 x 1 b W 4 4 L D d 9 J n F 1 b 3 Q 7 L C Z x d W 9 0 O 1 N l Y 3 R p b 2 4 x L 1 R h Y m x l M D I w I C h Q Y W d l I D E 3 K S 9 B d X R v U m V t b 3 Z l Z E N v b H V t b n M x L n t D b 2 x 1 b W 4 5 L D h 9 J n F 1 b 3 Q 7 L C Z x d W 9 0 O 1 N l Y 3 R p b 2 4 x L 1 R h Y m x l M D I w I C h Q Y W d l I D E 3 K S 9 B d X R v U m V t b 3 Z l Z E N v b H V t b n M x L n t D b 2 x 1 b W 4 x M C 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I x J T I w K F B h Z 2 U l M j A x O C k 8 L 0 l 0 Z W 1 Q Y X R o P j w v S X R l b U x v Y 2 F 0 a W 9 u P j x T d G F i b G V F b n R y a W V z P j x F b n R y e S B U e X B l P S J B Z G R l Z F R v R G F 0 Y U 1 v Z G V s I i B W Y W x 1 Z T 0 i b D A i L z 4 8 R W 5 0 c n k g V H l w Z T 0 i Q n V m Z m V y T m V 4 d F J l Z n J l c 2 g i I F Z h b H V l P S J s M S I v P j x F b n R y e S B U e X B l P S J G a W x s Q 2 9 1 b n Q i I F Z h b H V l P S J s O C I v P j x F b n R y e S B U e X B l P S J G a W x s R W 5 h Y m x l Z C I g V m F s d W U 9 I m w w I i 8 + P E V u d H J 5 I F R 5 c G U 9 I k Z p b G x F c n J v c k N v Z G U i I F Z h b H V l P S J z V W 5 r b m 9 3 b i I v P j x F b n R y e S B U e X B l P S J G a W x s R X J y b 3 J D b 3 V u d C I g V m F s d W U 9 I m w w I i 8 + P E V u d H J 5 I F R 5 c G U 9 I k Z p b G x M Y X N 0 V X B k Y X R l Z C I g V m F s d W U 9 I m Q y M D I 1 L T A x L T I 5 V D E x O j U z O j Q y L j I x N T Y w N T h a I i 8 + P E V u d H J 5 I F R 5 c G U 9 I k Z p b G x D b 2 x 1 b W 5 U e X B l c y I g V m F s d W U 9 I n N B d 1 l H Q m d V R U J n W 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j E g K F B h Z 2 U g M T g p L 0 F 1 d G 9 S Z W 1 v d m V k Q 2 9 s d W 1 u c z E u e 0 N v b H V t b j E s M H 0 m c X V v d D s s J n F 1 b 3 Q 7 U 2 V j d G l v b j E v V G F i b G U w M j E g K F B h Z 2 U g M T g p L 0 F 1 d G 9 S Z W 1 v d m V k Q 2 9 s d W 1 u c z E u e 0 N v b H V t b j I s M X 0 m c X V v d D s s J n F 1 b 3 Q 7 U 2 V j d G l v b j E v V G F i b G U w M j E g K F B h Z 2 U g M T g p L 0 F 1 d G 9 S Z W 1 v d m V k Q 2 9 s d W 1 u c z E u e 0 N v b H V t b j M s M n 0 m c X V v d D s s J n F 1 b 3 Q 7 U 2 V j d G l v b j E v V G F i b G U w M j E g K F B h Z 2 U g M T g p L 0 F 1 d G 9 S Z W 1 v d m V k Q 2 9 s d W 1 u c z E u e 0 N v b H V t b j Q s M 3 0 m c X V v d D s s J n F 1 b 3 Q 7 U 2 V j d G l v b j E v V G F i b G U w M j E g K F B h Z 2 U g M T g p L 0 F 1 d G 9 S Z W 1 v d m V k Q 2 9 s d W 1 u c z E u e 0 N v b H V t b j U s N H 0 m c X V v d D s s J n F 1 b 3 Q 7 U 2 V j d G l v b j E v V G F i b G U w M j E g K F B h Z 2 U g M T g p L 0 F 1 d G 9 S Z W 1 v d m V k Q 2 9 s d W 1 u c z E u e 0 N v b H V t b j Y s N X 0 m c X V v d D s s J n F 1 b 3 Q 7 U 2 V j d G l v b j E v V G F i b G U w M j E g K F B h Z 2 U g M T g p L 0 F 1 d G 9 S Z W 1 v d m V k Q 2 9 s d W 1 u c z E u e 0 N v b H V t b j c s N n 0 m c X V v d D s s J n F 1 b 3 Q 7 U 2 V j d G l v b j E v V G F i b G U w M j E g K F B h Z 2 U g M T g p L 0 F 1 d G 9 S Z W 1 v d m V k Q 2 9 s d W 1 u c z E u e 0 N v b H V t b j g s N 3 0 m c X V v d D s s J n F 1 b 3 Q 7 U 2 V j d G l v b j E v V G F i b G U w M j E g K F B h Z 2 U g M T g p L 0 F 1 d G 9 S Z W 1 v d m V k Q 2 9 s d W 1 u c z E u e 0 N v b H V t b j k s O H 0 m c X V v d D s s J n F 1 b 3 Q 7 U 2 V j d G l v b j E v V G F i b G U w M j E g K F B h Z 2 U g M T g p L 0 F 1 d G 9 S Z W 1 v d m V k Q 2 9 s d W 1 u c z E u e 0 N v b H V t b j E w L D l 9 J n F 1 b 3 Q 7 X S w m c X V v d D t D b 2 x 1 b W 5 D b 3 V u d C Z x d W 9 0 O z o x M C w m c X V v d D t L Z X l D b 2 x 1 b W 5 O Y W 1 l c y Z x d W 9 0 O z p b X S w m c X V v d D t D b 2 x 1 b W 5 J Z G V u d G l 0 a W V z J n F 1 b 3 Q 7 O l s m c X V v d D t T Z W N 0 a W 9 u M S 9 U Y W J s Z T A y M S A o U G F n Z S A x O C k v Q X V 0 b 1 J l b W 9 2 Z W R D b 2 x 1 b W 5 z M S 5 7 Q 2 9 s d W 1 u M S w w f S Z x d W 9 0 O y w m c X V v d D t T Z W N 0 a W 9 u M S 9 U Y W J s Z T A y M S A o U G F n Z S A x O C k v Q X V 0 b 1 J l b W 9 2 Z W R D b 2 x 1 b W 5 z M S 5 7 Q 2 9 s d W 1 u M i w x f S Z x d W 9 0 O y w m c X V v d D t T Z W N 0 a W 9 u M S 9 U Y W J s Z T A y M S A o U G F n Z S A x O C k v Q X V 0 b 1 J l b W 9 2 Z W R D b 2 x 1 b W 5 z M S 5 7 Q 2 9 s d W 1 u M y w y f S Z x d W 9 0 O y w m c X V v d D t T Z W N 0 a W 9 u M S 9 U Y W J s Z T A y M S A o U G F n Z S A x O C k v Q X V 0 b 1 J l b W 9 2 Z W R D b 2 x 1 b W 5 z M S 5 7 Q 2 9 s d W 1 u N C w z f S Z x d W 9 0 O y w m c X V v d D t T Z W N 0 a W 9 u M S 9 U Y W J s Z T A y M S A o U G F n Z S A x O C k v Q X V 0 b 1 J l b W 9 2 Z W R D b 2 x 1 b W 5 z M S 5 7 Q 2 9 s d W 1 u N S w 0 f S Z x d W 9 0 O y w m c X V v d D t T Z W N 0 a W 9 u M S 9 U Y W J s Z T A y M S A o U G F n Z S A x O C k v Q X V 0 b 1 J l b W 9 2 Z W R D b 2 x 1 b W 5 z M S 5 7 Q 2 9 s d W 1 u N i w 1 f S Z x d W 9 0 O y w m c X V v d D t T Z W N 0 a W 9 u M S 9 U Y W J s Z T A y M S A o U G F n Z S A x O C k v Q X V 0 b 1 J l b W 9 2 Z W R D b 2 x 1 b W 5 z M S 5 7 Q 2 9 s d W 1 u N y w 2 f S Z x d W 9 0 O y w m c X V v d D t T Z W N 0 a W 9 u M S 9 U Y W J s Z T A y M S A o U G F n Z S A x O C k v Q X V 0 b 1 J l b W 9 2 Z W R D b 2 x 1 b W 5 z M S 5 7 Q 2 9 s d W 1 u O C w 3 f S Z x d W 9 0 O y w m c X V v d D t T Z W N 0 a W 9 u M S 9 U Y W J s Z T A y M S A o U G F n Z S A x O C k v Q X V 0 b 1 J l b W 9 2 Z W R D b 2 x 1 b W 5 z M S 5 7 Q 2 9 s d W 1 u O S w 4 f S Z x d W 9 0 O y w m c X V v d D t T Z W N 0 a W 9 u M S 9 U Y W J s Z T A y M S A o U G F n Z S A x O C 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y M i U y M C h Q Y W d l J T I w M T k 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S 0 y O V Q x M T o 1 N j o 0 O C 4 5 M T k 0 O T A 4 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I y I C h Q Y W d l I D E 5 K S 9 B d X R v U m V t b 3 Z l Z E N v b H V t b n M x L n t D b 2 x 1 b W 4 x L D B 9 J n F 1 b 3 Q 7 L C Z x d W 9 0 O 1 N l Y 3 R p b 2 4 x L 1 R h Y m x l M D I y I C h Q Y W d l I D E 5 K S 9 B d X R v U m V t b 3 Z l Z E N v b H V t b n M x L n t D b 2 x 1 b W 4 y L D F 9 J n F 1 b 3 Q 7 L C Z x d W 9 0 O 1 N l Y 3 R p b 2 4 x L 1 R h Y m x l M D I y I C h Q Y W d l I D E 5 K S 9 B d X R v U m V t b 3 Z l Z E N v b H V t b n M x L n t D b 2 x 1 b W 4 z L D J 9 J n F 1 b 3 Q 7 L C Z x d W 9 0 O 1 N l Y 3 R p b 2 4 x L 1 R h Y m x l M D I y I C h Q Y W d l I D E 5 K S 9 B d X R v U m V t b 3 Z l Z E N v b H V t b n M x L n t D b 2 x 1 b W 4 0 L D N 9 J n F 1 b 3 Q 7 L C Z x d W 9 0 O 1 N l Y 3 R p b 2 4 x L 1 R h Y m x l M D I y I C h Q Y W d l I D E 5 K S 9 B d X R v U m V t b 3 Z l Z E N v b H V t b n M x L n t D b 2 x 1 b W 4 1 L D R 9 J n F 1 b 3 Q 7 L C Z x d W 9 0 O 1 N l Y 3 R p b 2 4 x L 1 R h Y m x l M D I y I C h Q Y W d l I D E 5 K S 9 B d X R v U m V t b 3 Z l Z E N v b H V t b n M x L n t D b 2 x 1 b W 4 2 L D V 9 J n F 1 b 3 Q 7 L C Z x d W 9 0 O 1 N l Y 3 R p b 2 4 x L 1 R h Y m x l M D I y I C h Q Y W d l I D E 5 K S 9 B d X R v U m V t b 3 Z l Z E N v b H V t b n M x L n t D b 2 x 1 b W 4 3 L D Z 9 J n F 1 b 3 Q 7 L C Z x d W 9 0 O 1 N l Y 3 R p b 2 4 x L 1 R h Y m x l M D I y I C h Q Y W d l I D E 5 K S 9 B d X R v U m V t b 3 Z l Z E N v b H V t b n M x L n t D b 2 x 1 b W 4 4 L D d 9 J n F 1 b 3 Q 7 L C Z x d W 9 0 O 1 N l Y 3 R p b 2 4 x L 1 R h Y m x l M D I y I C h Q Y W d l I D E 5 K S 9 B d X R v U m V t b 3 Z l Z E N v b H V t b n M x L n t D b 2 x 1 b W 4 5 L D h 9 J n F 1 b 3 Q 7 L C Z x d W 9 0 O 1 N l Y 3 R p b 2 4 x L 1 R h Y m x l M D I y I C h Q Y W d l I D E 5 K S 9 B d X R v U m V t b 3 Z l Z E N v b H V t b n M x L n t D b 2 x 1 b W 4 x M C w 5 f S Z x d W 9 0 O 1 0 s J n F 1 b 3 Q 7 Q 2 9 s d W 1 u Q 2 9 1 b n Q m c X V v d D s 6 M T A s J n F 1 b 3 Q 7 S 2 V 5 Q 2 9 s d W 1 u T m F t Z X M m c X V v d D s 6 W 1 0 s J n F 1 b 3 Q 7 Q 2 9 s d W 1 u S W R l b n R p d G l l c y Z x d W 9 0 O z p b J n F 1 b 3 Q 7 U 2 V j d G l v b j E v V G F i b G U w M j I g K F B h Z 2 U g M T k p L 0 F 1 d G 9 S Z W 1 v d m V k Q 2 9 s d W 1 u c z E u e 0 N v b H V t b j E s M H 0 m c X V v d D s s J n F 1 b 3 Q 7 U 2 V j d G l v b j E v V G F i b G U w M j I g K F B h Z 2 U g M T k p L 0 F 1 d G 9 S Z W 1 v d m V k Q 2 9 s d W 1 u c z E u e 0 N v b H V t b j I s M X 0 m c X V v d D s s J n F 1 b 3 Q 7 U 2 V j d G l v b j E v V G F i b G U w M j I g K F B h Z 2 U g M T k p L 0 F 1 d G 9 S Z W 1 v d m V k Q 2 9 s d W 1 u c z E u e 0 N v b H V t b j M s M n 0 m c X V v d D s s J n F 1 b 3 Q 7 U 2 V j d G l v b j E v V G F i b G U w M j I g K F B h Z 2 U g M T k p L 0 F 1 d G 9 S Z W 1 v d m V k Q 2 9 s d W 1 u c z E u e 0 N v b H V t b j Q s M 3 0 m c X V v d D s s J n F 1 b 3 Q 7 U 2 V j d G l v b j E v V G F i b G U w M j I g K F B h Z 2 U g M T k p L 0 F 1 d G 9 S Z W 1 v d m V k Q 2 9 s d W 1 u c z E u e 0 N v b H V t b j U s N H 0 m c X V v d D s s J n F 1 b 3 Q 7 U 2 V j d G l v b j E v V G F i b G U w M j I g K F B h Z 2 U g M T k p L 0 F 1 d G 9 S Z W 1 v d m V k Q 2 9 s d W 1 u c z E u e 0 N v b H V t b j Y s N X 0 m c X V v d D s s J n F 1 b 3 Q 7 U 2 V j d G l v b j E v V G F i b G U w M j I g K F B h Z 2 U g M T k p L 0 F 1 d G 9 S Z W 1 v d m V k Q 2 9 s d W 1 u c z E u e 0 N v b H V t b j c s N n 0 m c X V v d D s s J n F 1 b 3 Q 7 U 2 V j d G l v b j E v V G F i b G U w M j I g K F B h Z 2 U g M T k p L 0 F 1 d G 9 S Z W 1 v d m V k Q 2 9 s d W 1 u c z E u e 0 N v b H V t b j g s N 3 0 m c X V v d D s s J n F 1 b 3 Q 7 U 2 V j d G l v b j E v V G F i b G U w M j I g K F B h Z 2 U g M T k p L 0 F 1 d G 9 S Z W 1 v d m V k Q 2 9 s d W 1 u c z E u e 0 N v b H V t b j k s O H 0 m c X V v d D s s J n F 1 b 3 Q 7 U 2 V j d G l v b j E v V G F i b G U w M j I g K F B h Z 2 U g M T k p L 0 F 1 d G 9 S Z W 1 v d m V k Q 2 9 s d W 1 u c z E u e 0 N v b H V t b j E 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j M l M j A o U G F n Z S U y M D I w K T w v S X R l b V B h d G g + P C 9 J d G V t T G 9 j Y X R p b 2 4 + P F N 0 Y W J s Z U V u d H J p Z X M + P E V u d H J 5 I F R 5 c G U 9 I k F k Z G V k V G 9 E Y X R h T W 9 k Z W w i I F Z h b H V l P S J s M C I v P j x F b n R y e S B U e X B l P S J C d W Z m Z X J O Z X h 0 U m V m c m V z a C I g V m F s d W U 9 I m w x I i 8 + P E V u d H J 5 I F R 5 c G U 9 I k Z p b G x D b 3 V u d C I g V m F s d W U 9 I m w 5 I i 8 + P E V u d H J 5 I F R 5 c G U 9 I k Z p b G x F b m F i b G V k I i B W Y W x 1 Z T 0 i b D A i L z 4 8 R W 5 0 c n k g V H l w Z T 0 i R m l s b E V y c m 9 y Q 2 9 k Z S I g V m F s d W U 9 I n N V b m t u b 3 d u I i 8 + P E V u d H J 5 I F R 5 c G U 9 I k Z p b G x F c n J v c k N v d W 5 0 I i B W Y W x 1 Z T 0 i b D A i L z 4 8 R W 5 0 c n k g V H l w Z T 0 i R m l s b E x h c 3 R V c G R h d G V k I i B W Y W x 1 Z T 0 i Z D I w M j U t M D E t M j l U M T I 6 M D A 6 M T Y u N z I x M j A 0 N 1 o i L z 4 8 R W 5 0 c n k g V H l w Z T 0 i R m l s b E N v b H V t b l R 5 c G V z I i B W Y W x 1 Z T 0 i c 0 F 3 T U d C Z 1 V F 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y M y A o U G F n Z S A y M C k v Q X V 0 b 1 J l b W 9 2 Z W R D b 2 x 1 b W 5 z M S 5 7 Q 2 9 s d W 1 u M S w w f S Z x d W 9 0 O y w m c X V v d D t T Z W N 0 a W 9 u M S 9 U Y W J s Z T A y M y A o U G F n Z S A y M C k v Q X V 0 b 1 J l b W 9 2 Z W R D b 2 x 1 b W 5 z M S 5 7 Q 2 9 s d W 1 u M i w x f S Z x d W 9 0 O y w m c X V v d D t T Z W N 0 a W 9 u M S 9 U Y W J s Z T A y M y A o U G F n Z S A y M C k v Q X V 0 b 1 J l b W 9 2 Z W R D b 2 x 1 b W 5 z M S 5 7 Q 2 9 s d W 1 u M y w y f S Z x d W 9 0 O y w m c X V v d D t T Z W N 0 a W 9 u M S 9 U Y W J s Z T A y M y A o U G F n Z S A y M C k v Q X V 0 b 1 J l b W 9 2 Z W R D b 2 x 1 b W 5 z M S 5 7 Q 2 9 s d W 1 u N C w z f S Z x d W 9 0 O y w m c X V v d D t T Z W N 0 a W 9 u M S 9 U Y W J s Z T A y M y A o U G F n Z S A y M C k v Q X V 0 b 1 J l b W 9 2 Z W R D b 2 x 1 b W 5 z M S 5 7 Q 2 9 s d W 1 u N S w 0 f S Z x d W 9 0 O y w m c X V v d D t T Z W N 0 a W 9 u M S 9 U Y W J s Z T A y M y A o U G F n Z S A y M C k v Q X V 0 b 1 J l b W 9 2 Z W R D b 2 x 1 b W 5 z M S 5 7 Q 2 9 s d W 1 u N i w 1 f S Z x d W 9 0 O y w m c X V v d D t T Z W N 0 a W 9 u M S 9 U Y W J s Z T A y M y A o U G F n Z S A y M C k v Q X V 0 b 1 J l b W 9 2 Z W R D b 2 x 1 b W 5 z M S 5 7 Q 2 9 s d W 1 u N y w 2 f S Z x d W 9 0 O y w m c X V v d D t T Z W N 0 a W 9 u M S 9 U Y W J s Z T A y M y A o U G F n Z S A y M C k v Q X V 0 b 1 J l b W 9 2 Z W R D b 2 x 1 b W 5 z M S 5 7 Q 2 9 s d W 1 u O C w 3 f S Z x d W 9 0 O y w m c X V v d D t T Z W N 0 a W 9 u M S 9 U Y W J s Z T A y M y A o U G F n Z S A y M C k v Q X V 0 b 1 J l b W 9 2 Z W R D b 2 x 1 b W 5 z M S 5 7 Q 2 9 s d W 1 u O S w 4 f S Z x d W 9 0 O y w m c X V v d D t T Z W N 0 a W 9 u M S 9 U Y W J s Z T A y M y A o U G F n Z S A y M C k v Q X V 0 b 1 J l b W 9 2 Z W R D b 2 x 1 b W 5 z M S 5 7 Q 2 9 s d W 1 u M T A s O X 0 m c X V v d D t d L C Z x d W 9 0 O 0 N v b H V t b k N v d W 5 0 J n F 1 b 3 Q 7 O j E w L C Z x d W 9 0 O 0 t l e U N v b H V t b k 5 h b W V z J n F 1 b 3 Q 7 O l t d L C Z x d W 9 0 O 0 N v b H V t b k l k Z W 5 0 a X R p Z X M m c X V v d D s 6 W y Z x d W 9 0 O 1 N l Y 3 R p b 2 4 x L 1 R h Y m x l M D I z I C h Q Y W d l I D I w K S 9 B d X R v U m V t b 3 Z l Z E N v b H V t b n M x L n t D b 2 x 1 b W 4 x L D B 9 J n F 1 b 3 Q 7 L C Z x d W 9 0 O 1 N l Y 3 R p b 2 4 x L 1 R h Y m x l M D I z I C h Q Y W d l I D I w K S 9 B d X R v U m V t b 3 Z l Z E N v b H V t b n M x L n t D b 2 x 1 b W 4 y L D F 9 J n F 1 b 3 Q 7 L C Z x d W 9 0 O 1 N l Y 3 R p b 2 4 x L 1 R h Y m x l M D I z I C h Q Y W d l I D I w K S 9 B d X R v U m V t b 3 Z l Z E N v b H V t b n M x L n t D b 2 x 1 b W 4 z L D J 9 J n F 1 b 3 Q 7 L C Z x d W 9 0 O 1 N l Y 3 R p b 2 4 x L 1 R h Y m x l M D I z I C h Q Y W d l I D I w K S 9 B d X R v U m V t b 3 Z l Z E N v b H V t b n M x L n t D b 2 x 1 b W 4 0 L D N 9 J n F 1 b 3 Q 7 L C Z x d W 9 0 O 1 N l Y 3 R p b 2 4 x L 1 R h Y m x l M D I z I C h Q Y W d l I D I w K S 9 B d X R v U m V t b 3 Z l Z E N v b H V t b n M x L n t D b 2 x 1 b W 4 1 L D R 9 J n F 1 b 3 Q 7 L C Z x d W 9 0 O 1 N l Y 3 R p b 2 4 x L 1 R h Y m x l M D I z I C h Q Y W d l I D I w K S 9 B d X R v U m V t b 3 Z l Z E N v b H V t b n M x L n t D b 2 x 1 b W 4 2 L D V 9 J n F 1 b 3 Q 7 L C Z x d W 9 0 O 1 N l Y 3 R p b 2 4 x L 1 R h Y m x l M D I z I C h Q Y W d l I D I w K S 9 B d X R v U m V t b 3 Z l Z E N v b H V t b n M x L n t D b 2 x 1 b W 4 3 L D Z 9 J n F 1 b 3 Q 7 L C Z x d W 9 0 O 1 N l Y 3 R p b 2 4 x L 1 R h Y m x l M D I z I C h Q Y W d l I D I w K S 9 B d X R v U m V t b 3 Z l Z E N v b H V t b n M x L n t D b 2 x 1 b W 4 4 L D d 9 J n F 1 b 3 Q 7 L C Z x d W 9 0 O 1 N l Y 3 R p b 2 4 x L 1 R h Y m x l M D I z I C h Q Y W d l I D I w K S 9 B d X R v U m V t b 3 Z l Z E N v b H V t b n M x L n t D b 2 x 1 b W 4 5 L D h 9 J n F 1 b 3 Q 7 L C Z x d W 9 0 O 1 N l Y 3 R p b 2 4 x L 1 R h Y m x l M D I z I C h Q Y W d l I D I w K S 9 B d X R v U m V t b 3 Z l Z E N v b H V t b n M x L n t D b 2 x 1 b W 4 x M C 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I 0 J T I w K F B h Z 2 U l M j A y M S k 8 L 0 l 0 Z W 1 Q Y X R o P j w v S X R l b U x v Y 2 F 0 a W 9 u P j x T d G F i b G V F b n R y a W V z P j x F b n R y e S B U e X B l P S J B Z G R l Z F R v R G F 0 Y U 1 v Z G V s I i B W Y W x 1 Z T 0 i b D A i L z 4 8 R W 5 0 c n k g V H l w Z T 0 i Q n V m Z m V y T m V 4 d F J l Z n J l c 2 g i I F Z h b H V l P S J s M S I v P j x F b n R y e S B U e X B l P S J G a W x s Q 2 9 1 b n Q i I F Z h b H V l P S J s N C I v P j x F b n R y e S B U e X B l P S J G a W x s R W 5 h Y m x l Z C I g V m F s d W U 9 I m w w I i 8 + P E V u d H J 5 I F R 5 c G U 9 I k Z p b G x F c n J v c k N v Z G U i I F Z h b H V l P S J z V W 5 r b m 9 3 b i I v P j x F b n R y e S B U e X B l P S J G a W x s R X J y b 3 J D b 3 V u d C I g V m F s d W U 9 I m w w I i 8 + P E V u d H J 5 I F R 5 c G U 9 I k Z p b G x M Y X N 0 V X B k Y X R l Z C I g V m F s d W U 9 I m Q y M D I 1 L T A x L T I 5 V D E y O j A z O j E 1 L j g x N j Y z N D d a I i 8 + P E V u d H J 5 I F R 5 c G U 9 I k Z p b G x D b 2 x 1 b W 5 U e X B l c y I g V m F s d W U 9 I n N B d 0 1 H Q m d V R U J n W 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j Q g K F B h Z 2 U g M j E p L 0 F 1 d G 9 S Z W 1 v d m V k Q 2 9 s d W 1 u c z E u e 0 N v b H V t b j E s M H 0 m c X V v d D s s J n F 1 b 3 Q 7 U 2 V j d G l v b j E v V G F i b G U w M j Q g K F B h Z 2 U g M j E p L 0 F 1 d G 9 S Z W 1 v d m V k Q 2 9 s d W 1 u c z E u e 0 N v b H V t b j I s M X 0 m c X V v d D s s J n F 1 b 3 Q 7 U 2 V j d G l v b j E v V G F i b G U w M j Q g K F B h Z 2 U g M j E p L 0 F 1 d G 9 S Z W 1 v d m V k Q 2 9 s d W 1 u c z E u e 0 N v b H V t b j M s M n 0 m c X V v d D s s J n F 1 b 3 Q 7 U 2 V j d G l v b j E v V G F i b G U w M j Q g K F B h Z 2 U g M j E p L 0 F 1 d G 9 S Z W 1 v d m V k Q 2 9 s d W 1 u c z E u e 0 N v b H V t b j Q s M 3 0 m c X V v d D s s J n F 1 b 3 Q 7 U 2 V j d G l v b j E v V G F i b G U w M j Q g K F B h Z 2 U g M j E p L 0 F 1 d G 9 S Z W 1 v d m V k Q 2 9 s d W 1 u c z E u e 0 N v b H V t b j U s N H 0 m c X V v d D s s J n F 1 b 3 Q 7 U 2 V j d G l v b j E v V G F i b G U w M j Q g K F B h Z 2 U g M j E p L 0 F 1 d G 9 S Z W 1 v d m V k Q 2 9 s d W 1 u c z E u e 0 N v b H V t b j Y s N X 0 m c X V v d D s s J n F 1 b 3 Q 7 U 2 V j d G l v b j E v V G F i b G U w M j Q g K F B h Z 2 U g M j E p L 0 F 1 d G 9 S Z W 1 v d m V k Q 2 9 s d W 1 u c z E u e 0 N v b H V t b j c s N n 0 m c X V v d D s s J n F 1 b 3 Q 7 U 2 V j d G l v b j E v V G F i b G U w M j Q g K F B h Z 2 U g M j E p L 0 F 1 d G 9 S Z W 1 v d m V k Q 2 9 s d W 1 u c z E u e 0 N v b H V t b j g s N 3 0 m c X V v d D s s J n F 1 b 3 Q 7 U 2 V j d G l v b j E v V G F i b G U w M j Q g K F B h Z 2 U g M j E p L 0 F 1 d G 9 S Z W 1 v d m V k Q 2 9 s d W 1 u c z E u e 0 N v b H V t b j k s O H 0 m c X V v d D s s J n F 1 b 3 Q 7 U 2 V j d G l v b j E v V G F i b G U w M j Q g K F B h Z 2 U g M j E p L 0 F 1 d G 9 S Z W 1 v d m V k Q 2 9 s d W 1 u c z E u e 0 N v b H V t b j E w L D l 9 J n F 1 b 3 Q 7 X S w m c X V v d D t D b 2 x 1 b W 5 D b 3 V u d C Z x d W 9 0 O z o x M C w m c X V v d D t L Z X l D b 2 x 1 b W 5 O Y W 1 l c y Z x d W 9 0 O z p b X S w m c X V v d D t D b 2 x 1 b W 5 J Z G V u d G l 0 a W V z J n F 1 b 3 Q 7 O l s m c X V v d D t T Z W N 0 a W 9 u M S 9 U Y W J s Z T A y N C A o U G F n Z S A y M S k v Q X V 0 b 1 J l b W 9 2 Z W R D b 2 x 1 b W 5 z M S 5 7 Q 2 9 s d W 1 u M S w w f S Z x d W 9 0 O y w m c X V v d D t T Z W N 0 a W 9 u M S 9 U Y W J s Z T A y N C A o U G F n Z S A y M S k v Q X V 0 b 1 J l b W 9 2 Z W R D b 2 x 1 b W 5 z M S 5 7 Q 2 9 s d W 1 u M i w x f S Z x d W 9 0 O y w m c X V v d D t T Z W N 0 a W 9 u M S 9 U Y W J s Z T A y N C A o U G F n Z S A y M S k v Q X V 0 b 1 J l b W 9 2 Z W R D b 2 x 1 b W 5 z M S 5 7 Q 2 9 s d W 1 u M y w y f S Z x d W 9 0 O y w m c X V v d D t T Z W N 0 a W 9 u M S 9 U Y W J s Z T A y N C A o U G F n Z S A y M S k v Q X V 0 b 1 J l b W 9 2 Z W R D b 2 x 1 b W 5 z M S 5 7 Q 2 9 s d W 1 u N C w z f S Z x d W 9 0 O y w m c X V v d D t T Z W N 0 a W 9 u M S 9 U Y W J s Z T A y N C A o U G F n Z S A y M S k v Q X V 0 b 1 J l b W 9 2 Z W R D b 2 x 1 b W 5 z M S 5 7 Q 2 9 s d W 1 u N S w 0 f S Z x d W 9 0 O y w m c X V v d D t T Z W N 0 a W 9 u M S 9 U Y W J s Z T A y N C A o U G F n Z S A y M S k v Q X V 0 b 1 J l b W 9 2 Z W R D b 2 x 1 b W 5 z M S 5 7 Q 2 9 s d W 1 u N i w 1 f S Z x d W 9 0 O y w m c X V v d D t T Z W N 0 a W 9 u M S 9 U Y W J s Z T A y N C A o U G F n Z S A y M S k v Q X V 0 b 1 J l b W 9 2 Z W R D b 2 x 1 b W 5 z M S 5 7 Q 2 9 s d W 1 u N y w 2 f S Z x d W 9 0 O y w m c X V v d D t T Z W N 0 a W 9 u M S 9 U Y W J s Z T A y N C A o U G F n Z S A y M S k v Q X V 0 b 1 J l b W 9 2 Z W R D b 2 x 1 b W 5 z M S 5 7 Q 2 9 s d W 1 u O C w 3 f S Z x d W 9 0 O y w m c X V v d D t T Z W N 0 a W 9 u M S 9 U Y W J s Z T A y N C A o U G F n Z S A y M S k v Q X V 0 b 1 J l b W 9 2 Z W R D b 2 x 1 b W 5 z M S 5 7 Q 2 9 s d W 1 u O S w 4 f S Z x d W 9 0 O y w m c X V v d D t T Z W N 0 a W 9 u M S 9 U Y W J s Z T A y N C A o U G F n Z S A y M S 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y N S U y M C h Q Y W d l J T I w M j I 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S 0 y O V Q x M j o w N T o x O S 4 w N T I z M z g 5 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I 1 I C h Q Y W d l I D I y K S 9 B d X R v U m V t b 3 Z l Z E N v b H V t b n M x L n t D b 2 x 1 b W 4 x L D B 9 J n F 1 b 3 Q 7 L C Z x d W 9 0 O 1 N l Y 3 R p b 2 4 x L 1 R h Y m x l M D I 1 I C h Q Y W d l I D I y K S 9 B d X R v U m V t b 3 Z l Z E N v b H V t b n M x L n t D b 2 x 1 b W 4 y L D F 9 J n F 1 b 3 Q 7 L C Z x d W 9 0 O 1 N l Y 3 R p b 2 4 x L 1 R h Y m x l M D I 1 I C h Q Y W d l I D I y K S 9 B d X R v U m V t b 3 Z l Z E N v b H V t b n M x L n t D b 2 x 1 b W 4 z L D J 9 J n F 1 b 3 Q 7 L C Z x d W 9 0 O 1 N l Y 3 R p b 2 4 x L 1 R h Y m x l M D I 1 I C h Q Y W d l I D I y K S 9 B d X R v U m V t b 3 Z l Z E N v b H V t b n M x L n t D b 2 x 1 b W 4 0 L D N 9 J n F 1 b 3 Q 7 L C Z x d W 9 0 O 1 N l Y 3 R p b 2 4 x L 1 R h Y m x l M D I 1 I C h Q Y W d l I D I y K S 9 B d X R v U m V t b 3 Z l Z E N v b H V t b n M x L n t D b 2 x 1 b W 4 1 L D R 9 J n F 1 b 3 Q 7 L C Z x d W 9 0 O 1 N l Y 3 R p b 2 4 x L 1 R h Y m x l M D I 1 I C h Q Y W d l I D I y K S 9 B d X R v U m V t b 3 Z l Z E N v b H V t b n M x L n t D b 2 x 1 b W 4 2 L D V 9 J n F 1 b 3 Q 7 L C Z x d W 9 0 O 1 N l Y 3 R p b 2 4 x L 1 R h Y m x l M D I 1 I C h Q Y W d l I D I y K S 9 B d X R v U m V t b 3 Z l Z E N v b H V t b n M x L n t D b 2 x 1 b W 4 3 L D Z 9 J n F 1 b 3 Q 7 L C Z x d W 9 0 O 1 N l Y 3 R p b 2 4 x L 1 R h Y m x l M D I 1 I C h Q Y W d l I D I y K S 9 B d X R v U m V t b 3 Z l Z E N v b H V t b n M x L n t D b 2 x 1 b W 4 4 L D d 9 J n F 1 b 3 Q 7 L C Z x d W 9 0 O 1 N l Y 3 R p b 2 4 x L 1 R h Y m x l M D I 1 I C h Q Y W d l I D I y K S 9 B d X R v U m V t b 3 Z l Z E N v b H V t b n M x L n t D b 2 x 1 b W 4 5 L D h 9 J n F 1 b 3 Q 7 L C Z x d W 9 0 O 1 N l Y 3 R p b 2 4 x L 1 R h Y m x l M D I 1 I C h Q Y W d l I D I y K S 9 B d X R v U m V t b 3 Z l Z E N v b H V t b n M x L n t D b 2 x 1 b W 4 x M C w 5 f S Z x d W 9 0 O 1 0 s J n F 1 b 3 Q 7 Q 2 9 s d W 1 u Q 2 9 1 b n Q m c X V v d D s 6 M T A s J n F 1 b 3 Q 7 S 2 V 5 Q 2 9 s d W 1 u T m F t Z X M m c X V v d D s 6 W 1 0 s J n F 1 b 3 Q 7 Q 2 9 s d W 1 u S W R l b n R p d G l l c y Z x d W 9 0 O z p b J n F 1 b 3 Q 7 U 2 V j d G l v b j E v V G F i b G U w M j U g K F B h Z 2 U g M j I p L 0 F 1 d G 9 S Z W 1 v d m V k Q 2 9 s d W 1 u c z E u e 0 N v b H V t b j E s M H 0 m c X V v d D s s J n F 1 b 3 Q 7 U 2 V j d G l v b j E v V G F i b G U w M j U g K F B h Z 2 U g M j I p L 0 F 1 d G 9 S Z W 1 v d m V k Q 2 9 s d W 1 u c z E u e 0 N v b H V t b j I s M X 0 m c X V v d D s s J n F 1 b 3 Q 7 U 2 V j d G l v b j E v V G F i b G U w M j U g K F B h Z 2 U g M j I p L 0 F 1 d G 9 S Z W 1 v d m V k Q 2 9 s d W 1 u c z E u e 0 N v b H V t b j M s M n 0 m c X V v d D s s J n F 1 b 3 Q 7 U 2 V j d G l v b j E v V G F i b G U w M j U g K F B h Z 2 U g M j I p L 0 F 1 d G 9 S Z W 1 v d m V k Q 2 9 s d W 1 u c z E u e 0 N v b H V t b j Q s M 3 0 m c X V v d D s s J n F 1 b 3 Q 7 U 2 V j d G l v b j E v V G F i b G U w M j U g K F B h Z 2 U g M j I p L 0 F 1 d G 9 S Z W 1 v d m V k Q 2 9 s d W 1 u c z E u e 0 N v b H V t b j U s N H 0 m c X V v d D s s J n F 1 b 3 Q 7 U 2 V j d G l v b j E v V G F i b G U w M j U g K F B h Z 2 U g M j I p L 0 F 1 d G 9 S Z W 1 v d m V k Q 2 9 s d W 1 u c z E u e 0 N v b H V t b j Y s N X 0 m c X V v d D s s J n F 1 b 3 Q 7 U 2 V j d G l v b j E v V G F i b G U w M j U g K F B h Z 2 U g M j I p L 0 F 1 d G 9 S Z W 1 v d m V k Q 2 9 s d W 1 u c z E u e 0 N v b H V t b j c s N n 0 m c X V v d D s s J n F 1 b 3 Q 7 U 2 V j d G l v b j E v V G F i b G U w M j U g K F B h Z 2 U g M j I p L 0 F 1 d G 9 S Z W 1 v d m V k Q 2 9 s d W 1 u c z E u e 0 N v b H V t b j g s N 3 0 m c X V v d D s s J n F 1 b 3 Q 7 U 2 V j d G l v b j E v V G F i b G U w M j U g K F B h Z 2 U g M j I p L 0 F 1 d G 9 S Z W 1 v d m V k Q 2 9 s d W 1 u c z E u e 0 N v b H V t b j k s O H 0 m c X V v d D s s J n F 1 b 3 Q 7 U 2 V j d G l v b j E v V G F i b G U w M j U g K F B h Z 2 U g M j I p L 0 F 1 d G 9 S Z W 1 v d m V k Q 2 9 s d W 1 u c z E u e 0 N v b H V t b j E 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j Y l M j A o U G F n Z S U y M D I z K T w v S X R l b V B h d G g + P C 9 J d G V t T G 9 j Y X R p b 2 4 + P F N 0 Y W J s Z U V u d H J p Z X M + P E V u d H J 5 I F R 5 c G U 9 I k F k Z G V k V G 9 E Y X R h T W 9 k Z W w i I F Z h b H V l P S J s M C I v P j x F b n R y e S B U e X B l P S J C d W Z m Z X J O Z X h 0 U m V m c m V z a C I g V m F s d W U 9 I m w x I i 8 + P E V u d H J 5 I F R 5 c G U 9 I k Z p b G x D b 3 V u d C I g V m F s d W U 9 I m w x M S I v P j x F b n R y e S B U e X B l P S J G a W x s R W 5 h Y m x l Z C I g V m F s d W U 9 I m w w I i 8 + P E V u d H J 5 I F R 5 c G U 9 I k Z p b G x F c n J v c k N v Z G U i I F Z h b H V l P S J z V W 5 r b m 9 3 b i I v P j x F b n R y e S B U e X B l P S J G a W x s R X J y b 3 J D b 3 V u d C I g V m F s d W U 9 I m w w I i 8 + P E V u d H J 5 I F R 5 c G U 9 I k Z p b G x M Y X N 0 V X B k Y X R l Z C I g V m F s d W U 9 I m Q y M D I 1 L T A x L T I 5 V D E y O j A 3 O j A 3 L j I y M z A 2 O T h a I i 8 + P E V u d H J 5 I F R 5 c G U 9 I k Z p b G x D b 2 x 1 b W 5 U e X B l c y I g V m F s d W U 9 I n N B d 1 l H Q m d V R U J n W 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j Y g K F B h Z 2 U g M j M p L 0 F 1 d G 9 S Z W 1 v d m V k Q 2 9 s d W 1 u c z E u e 0 N v b H V t b j E s M H 0 m c X V v d D s s J n F 1 b 3 Q 7 U 2 V j d G l v b j E v V G F i b G U w M j Y g K F B h Z 2 U g M j M p L 0 F 1 d G 9 S Z W 1 v d m V k Q 2 9 s d W 1 u c z E u e 0 N v b H V t b j I s M X 0 m c X V v d D s s J n F 1 b 3 Q 7 U 2 V j d G l v b j E v V G F i b G U w M j Y g K F B h Z 2 U g M j M p L 0 F 1 d G 9 S Z W 1 v d m V k Q 2 9 s d W 1 u c z E u e 0 N v b H V t b j M s M n 0 m c X V v d D s s J n F 1 b 3 Q 7 U 2 V j d G l v b j E v V G F i b G U w M j Y g K F B h Z 2 U g M j M p L 0 F 1 d G 9 S Z W 1 v d m V k Q 2 9 s d W 1 u c z E u e 0 N v b H V t b j Q s M 3 0 m c X V v d D s s J n F 1 b 3 Q 7 U 2 V j d G l v b j E v V G F i b G U w M j Y g K F B h Z 2 U g M j M p L 0 F 1 d G 9 S Z W 1 v d m V k Q 2 9 s d W 1 u c z E u e 0 N v b H V t b j U s N H 0 m c X V v d D s s J n F 1 b 3 Q 7 U 2 V j d G l v b j E v V G F i b G U w M j Y g K F B h Z 2 U g M j M p L 0 F 1 d G 9 S Z W 1 v d m V k Q 2 9 s d W 1 u c z E u e 0 N v b H V t b j Y s N X 0 m c X V v d D s s J n F 1 b 3 Q 7 U 2 V j d G l v b j E v V G F i b G U w M j Y g K F B h Z 2 U g M j M p L 0 F 1 d G 9 S Z W 1 v d m V k Q 2 9 s d W 1 u c z E u e 0 N v b H V t b j c s N n 0 m c X V v d D s s J n F 1 b 3 Q 7 U 2 V j d G l v b j E v V G F i b G U w M j Y g K F B h Z 2 U g M j M p L 0 F 1 d G 9 S Z W 1 v d m V k Q 2 9 s d W 1 u c z E u e 0 N v b H V t b j g s N 3 0 m c X V v d D s s J n F 1 b 3 Q 7 U 2 V j d G l v b j E v V G F i b G U w M j Y g K F B h Z 2 U g M j M p L 0 F 1 d G 9 S Z W 1 v d m V k Q 2 9 s d W 1 u c z E u e 0 N v b H V t b j k s O H 0 m c X V v d D s s J n F 1 b 3 Q 7 U 2 V j d G l v b j E v V G F i b G U w M j Y g K F B h Z 2 U g M j M p L 0 F 1 d G 9 S Z W 1 v d m V k Q 2 9 s d W 1 u c z E u e 0 N v b H V t b j E w L D l 9 J n F 1 b 3 Q 7 X S w m c X V v d D t D b 2 x 1 b W 5 D b 3 V u d C Z x d W 9 0 O z o x M C w m c X V v d D t L Z X l D b 2 x 1 b W 5 O Y W 1 l c y Z x d W 9 0 O z p b X S w m c X V v d D t D b 2 x 1 b W 5 J Z G V u d G l 0 a W V z J n F 1 b 3 Q 7 O l s m c X V v d D t T Z W N 0 a W 9 u M S 9 U Y W J s Z T A y N i A o U G F n Z S A y M y k v Q X V 0 b 1 J l b W 9 2 Z W R D b 2 x 1 b W 5 z M S 5 7 Q 2 9 s d W 1 u M S w w f S Z x d W 9 0 O y w m c X V v d D t T Z W N 0 a W 9 u M S 9 U Y W J s Z T A y N i A o U G F n Z S A y M y k v Q X V 0 b 1 J l b W 9 2 Z W R D b 2 x 1 b W 5 z M S 5 7 Q 2 9 s d W 1 u M i w x f S Z x d W 9 0 O y w m c X V v d D t T Z W N 0 a W 9 u M S 9 U Y W J s Z T A y N i A o U G F n Z S A y M y k v Q X V 0 b 1 J l b W 9 2 Z W R D b 2 x 1 b W 5 z M S 5 7 Q 2 9 s d W 1 u M y w y f S Z x d W 9 0 O y w m c X V v d D t T Z W N 0 a W 9 u M S 9 U Y W J s Z T A y N i A o U G F n Z S A y M y k v Q X V 0 b 1 J l b W 9 2 Z W R D b 2 x 1 b W 5 z M S 5 7 Q 2 9 s d W 1 u N C w z f S Z x d W 9 0 O y w m c X V v d D t T Z W N 0 a W 9 u M S 9 U Y W J s Z T A y N i A o U G F n Z S A y M y k v Q X V 0 b 1 J l b W 9 2 Z W R D b 2 x 1 b W 5 z M S 5 7 Q 2 9 s d W 1 u N S w 0 f S Z x d W 9 0 O y w m c X V v d D t T Z W N 0 a W 9 u M S 9 U Y W J s Z T A y N i A o U G F n Z S A y M y k v Q X V 0 b 1 J l b W 9 2 Z W R D b 2 x 1 b W 5 z M S 5 7 Q 2 9 s d W 1 u N i w 1 f S Z x d W 9 0 O y w m c X V v d D t T Z W N 0 a W 9 u M S 9 U Y W J s Z T A y N i A o U G F n Z S A y M y k v Q X V 0 b 1 J l b W 9 2 Z W R D b 2 x 1 b W 5 z M S 5 7 Q 2 9 s d W 1 u N y w 2 f S Z x d W 9 0 O y w m c X V v d D t T Z W N 0 a W 9 u M S 9 U Y W J s Z T A y N i A o U G F n Z S A y M y k v Q X V 0 b 1 J l b W 9 2 Z W R D b 2 x 1 b W 5 z M S 5 7 Q 2 9 s d W 1 u O C w 3 f S Z x d W 9 0 O y w m c X V v d D t T Z W N 0 a W 9 u M S 9 U Y W J s Z T A y N i A o U G F n Z S A y M y k v Q X V 0 b 1 J l b W 9 2 Z W R D b 2 x 1 b W 5 z M S 5 7 Q 2 9 s d W 1 u O S w 4 f S Z x d W 9 0 O y w m c X V v d D t T Z W N 0 a W 9 u M S 9 U Y W J s Z T A y N i A o U G F n Z S A y M y 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y N y U y M C h Q Y W d l J T I w M j Q p P C 9 J d G V t U G F 0 a D 4 8 L 0 l 0 Z W 1 M b 2 N h d G l v b j 4 8 U 3 R h Y m x l R W 5 0 c m l l c z 4 8 R W 5 0 c n k g V H l w Z T 0 i Q W R k Z W R U b 0 R h d G F N b 2 R l b C I g V m F s d W U 9 I m w w I i 8 + P E V u d H J 5 I F R 5 c G U 9 I k J 1 Z m Z l c k 5 l e H R S Z W Z y Z X N o I i B W Y W x 1 Z T 0 i b D E i L z 4 8 R W 5 0 c n k g V H l w Z T 0 i R m l s b E N v d W 5 0 I i B W Y W x 1 Z T 0 i b D E w I i 8 + P E V u d H J 5 I F R 5 c G U 9 I k Z p b G x F b m F i b G V k I i B W Y W x 1 Z T 0 i b D A i L z 4 8 R W 5 0 c n k g V H l w Z T 0 i R m l s b E V y c m 9 y Q 2 9 k Z S I g V m F s d W U 9 I n N V b m t u b 3 d u I i 8 + P E V u d H J 5 I F R 5 c G U 9 I k Z p b G x F c n J v c k N v d W 5 0 I i B W Y W x 1 Z T 0 i b D A i L z 4 8 R W 5 0 c n k g V H l w Z T 0 i R m l s b E x h c 3 R V c G R h d G V k I i B W Y W x 1 Z T 0 i Z D I w M j U t M D E t M j l U M T I 6 M T E 6 M j k u N T c z M j U 5 N F o i L z 4 8 R W 5 0 c n k g V H l w Z T 0 i R m l s b E N v b H V t b l R 5 c G V z I i B W Y W x 1 Z T 0 i c 0 F 3 T U d C Z 1 V F 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y N y A o U G F n Z S A y N C k v Q X V 0 b 1 J l b W 9 2 Z W R D b 2 x 1 b W 5 z M S 5 7 Q 2 9 s d W 1 u M S w w f S Z x d W 9 0 O y w m c X V v d D t T Z W N 0 a W 9 u M S 9 U Y W J s Z T A y N y A o U G F n Z S A y N C k v Q X V 0 b 1 J l b W 9 2 Z W R D b 2 x 1 b W 5 z M S 5 7 Q 2 9 s d W 1 u M i w x f S Z x d W 9 0 O y w m c X V v d D t T Z W N 0 a W 9 u M S 9 U Y W J s Z T A y N y A o U G F n Z S A y N C k v Q X V 0 b 1 J l b W 9 2 Z W R D b 2 x 1 b W 5 z M S 5 7 Q 2 9 s d W 1 u M y w y f S Z x d W 9 0 O y w m c X V v d D t T Z W N 0 a W 9 u M S 9 U Y W J s Z T A y N y A o U G F n Z S A y N C k v Q X V 0 b 1 J l b W 9 2 Z W R D b 2 x 1 b W 5 z M S 5 7 Q 2 9 s d W 1 u N C w z f S Z x d W 9 0 O y w m c X V v d D t T Z W N 0 a W 9 u M S 9 U Y W J s Z T A y N y A o U G F n Z S A y N C k v Q X V 0 b 1 J l b W 9 2 Z W R D b 2 x 1 b W 5 z M S 5 7 Q 2 9 s d W 1 u N S w 0 f S Z x d W 9 0 O y w m c X V v d D t T Z W N 0 a W 9 u M S 9 U Y W J s Z T A y N y A o U G F n Z S A y N C k v Q X V 0 b 1 J l b W 9 2 Z W R D b 2 x 1 b W 5 z M S 5 7 Q 2 9 s d W 1 u N i w 1 f S Z x d W 9 0 O y w m c X V v d D t T Z W N 0 a W 9 u M S 9 U Y W J s Z T A y N y A o U G F n Z S A y N C k v Q X V 0 b 1 J l b W 9 2 Z W R D b 2 x 1 b W 5 z M S 5 7 Q 2 9 s d W 1 u N y w 2 f S Z x d W 9 0 O y w m c X V v d D t T Z W N 0 a W 9 u M S 9 U Y W J s Z T A y N y A o U G F n Z S A y N C k v Q X V 0 b 1 J l b W 9 2 Z W R D b 2 x 1 b W 5 z M S 5 7 Q 2 9 s d W 1 u O C w 3 f S Z x d W 9 0 O y w m c X V v d D t T Z W N 0 a W 9 u M S 9 U Y W J s Z T A y N y A o U G F n Z S A y N C k v Q X V 0 b 1 J l b W 9 2 Z W R D b 2 x 1 b W 5 z M S 5 7 Q 2 9 s d W 1 u O S w 4 f S Z x d W 9 0 O y w m c X V v d D t T Z W N 0 a W 9 u M S 9 U Y W J s Z T A y N y A o U G F n Z S A y N C k v Q X V 0 b 1 J l b W 9 2 Z W R D b 2 x 1 b W 5 z M S 5 7 Q 2 9 s d W 1 u M T A s O X 0 m c X V v d D t d L C Z x d W 9 0 O 0 N v b H V t b k N v d W 5 0 J n F 1 b 3 Q 7 O j E w L C Z x d W 9 0 O 0 t l e U N v b H V t b k 5 h b W V z J n F 1 b 3 Q 7 O l t d L C Z x d W 9 0 O 0 N v b H V t b k l k Z W 5 0 a X R p Z X M m c X V v d D s 6 W y Z x d W 9 0 O 1 N l Y 3 R p b 2 4 x L 1 R h Y m x l M D I 3 I C h Q Y W d l I D I 0 K S 9 B d X R v U m V t b 3 Z l Z E N v b H V t b n M x L n t D b 2 x 1 b W 4 x L D B 9 J n F 1 b 3 Q 7 L C Z x d W 9 0 O 1 N l Y 3 R p b 2 4 x L 1 R h Y m x l M D I 3 I C h Q Y W d l I D I 0 K S 9 B d X R v U m V t b 3 Z l Z E N v b H V t b n M x L n t D b 2 x 1 b W 4 y L D F 9 J n F 1 b 3 Q 7 L C Z x d W 9 0 O 1 N l Y 3 R p b 2 4 x L 1 R h Y m x l M D I 3 I C h Q Y W d l I D I 0 K S 9 B d X R v U m V t b 3 Z l Z E N v b H V t b n M x L n t D b 2 x 1 b W 4 z L D J 9 J n F 1 b 3 Q 7 L C Z x d W 9 0 O 1 N l Y 3 R p b 2 4 x L 1 R h Y m x l M D I 3 I C h Q Y W d l I D I 0 K S 9 B d X R v U m V t b 3 Z l Z E N v b H V t b n M x L n t D b 2 x 1 b W 4 0 L D N 9 J n F 1 b 3 Q 7 L C Z x d W 9 0 O 1 N l Y 3 R p b 2 4 x L 1 R h Y m x l M D I 3 I C h Q Y W d l I D I 0 K S 9 B d X R v U m V t b 3 Z l Z E N v b H V t b n M x L n t D b 2 x 1 b W 4 1 L D R 9 J n F 1 b 3 Q 7 L C Z x d W 9 0 O 1 N l Y 3 R p b 2 4 x L 1 R h Y m x l M D I 3 I C h Q Y W d l I D I 0 K S 9 B d X R v U m V t b 3 Z l Z E N v b H V t b n M x L n t D b 2 x 1 b W 4 2 L D V 9 J n F 1 b 3 Q 7 L C Z x d W 9 0 O 1 N l Y 3 R p b 2 4 x L 1 R h Y m x l M D I 3 I C h Q Y W d l I D I 0 K S 9 B d X R v U m V t b 3 Z l Z E N v b H V t b n M x L n t D b 2 x 1 b W 4 3 L D Z 9 J n F 1 b 3 Q 7 L C Z x d W 9 0 O 1 N l Y 3 R p b 2 4 x L 1 R h Y m x l M D I 3 I C h Q Y W d l I D I 0 K S 9 B d X R v U m V t b 3 Z l Z E N v b H V t b n M x L n t D b 2 x 1 b W 4 4 L D d 9 J n F 1 b 3 Q 7 L C Z x d W 9 0 O 1 N l Y 3 R p b 2 4 x L 1 R h Y m x l M D I 3 I C h Q Y W d l I D I 0 K S 9 B d X R v U m V t b 3 Z l Z E N v b H V t b n M x L n t D b 2 x 1 b W 4 5 L D h 9 J n F 1 b 3 Q 7 L C Z x d W 9 0 O 1 N l Y 3 R p b 2 4 x L 1 R h Y m x l M D I 3 I C h Q Y W d l I D I 0 K S 9 B d X R v U m V t b 3 Z l Z E N v b H V t b n M x L n t D b 2 x 1 b W 4 x M C 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I 4 J T I w K F B h Z 2 U l M j A y N S k 8 L 0 l 0 Z W 1 Q Y X R o P j w v S X R l b U x v Y 2 F 0 a W 9 u P j x T d G F i b G V F b n R y a W V z P j x F b n R y e S B U e X B l P S J B Z G R l Z F R v R G F 0 Y U 1 v Z G V s I i B W Y W x 1 Z T 0 i b D A i L z 4 8 R W 5 0 c n k g V H l w Z T 0 i Q n V m Z m V y T m V 4 d F J l Z n J l c 2 g i I F Z h b H V l P S J s M S I v P j x F b n R y e S B U e X B l P S J G a W x s Q 2 9 1 b n Q i I F Z h b H V l P S J s N i I v P j x F b n R y e S B U e X B l P S J G a W x s R W 5 h Y m x l Z C I g V m F s d W U 9 I m w w I i 8 + P E V u d H J 5 I F R 5 c G U 9 I k Z p b G x F c n J v c k N v Z G U i I F Z h b H V l P S J z V W 5 r b m 9 3 b i I v P j x F b n R y e S B U e X B l P S J G a W x s R X J y b 3 J D b 3 V u d C I g V m F s d W U 9 I m w w I i 8 + P E V u d H J 5 I F R 5 c G U 9 I k Z p b G x M Y X N 0 V X B k Y X R l Z C I g V m F s d W U 9 I m Q y M D I 1 L T A x L T I 5 V D E y O j E z O j U 3 L j Y 2 M D A 3 N T h a I i 8 + P E V u d H J 5 I F R 5 c G U 9 I k Z p b G x D b 2 x 1 b W 5 U e X B l c y I g V m F s d W U 9 I n N B d 0 1 H Q m d V R U J n W 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j g g K F B h Z 2 U g M j U p L 0 F 1 d G 9 S Z W 1 v d m V k Q 2 9 s d W 1 u c z E u e 0 N v b H V t b j E s M H 0 m c X V v d D s s J n F 1 b 3 Q 7 U 2 V j d G l v b j E v V G F i b G U w M j g g K F B h Z 2 U g M j U p L 0 F 1 d G 9 S Z W 1 v d m V k Q 2 9 s d W 1 u c z E u e 0 N v b H V t b j I s M X 0 m c X V v d D s s J n F 1 b 3 Q 7 U 2 V j d G l v b j E v V G F i b G U w M j g g K F B h Z 2 U g M j U p L 0 F 1 d G 9 S Z W 1 v d m V k Q 2 9 s d W 1 u c z E u e 0 N v b H V t b j M s M n 0 m c X V v d D s s J n F 1 b 3 Q 7 U 2 V j d G l v b j E v V G F i b G U w M j g g K F B h Z 2 U g M j U p L 0 F 1 d G 9 S Z W 1 v d m V k Q 2 9 s d W 1 u c z E u e 0 N v b H V t b j Q s M 3 0 m c X V v d D s s J n F 1 b 3 Q 7 U 2 V j d G l v b j E v V G F i b G U w M j g g K F B h Z 2 U g M j U p L 0 F 1 d G 9 S Z W 1 v d m V k Q 2 9 s d W 1 u c z E u e 0 N v b H V t b j U s N H 0 m c X V v d D s s J n F 1 b 3 Q 7 U 2 V j d G l v b j E v V G F i b G U w M j g g K F B h Z 2 U g M j U p L 0 F 1 d G 9 S Z W 1 v d m V k Q 2 9 s d W 1 u c z E u e 0 N v b H V t b j Y s N X 0 m c X V v d D s s J n F 1 b 3 Q 7 U 2 V j d G l v b j E v V G F i b G U w M j g g K F B h Z 2 U g M j U p L 0 F 1 d G 9 S Z W 1 v d m V k Q 2 9 s d W 1 u c z E u e 0 N v b H V t b j c s N n 0 m c X V v d D s s J n F 1 b 3 Q 7 U 2 V j d G l v b j E v V G F i b G U w M j g g K F B h Z 2 U g M j U p L 0 F 1 d G 9 S Z W 1 v d m V k Q 2 9 s d W 1 u c z E u e 0 N v b H V t b j g s N 3 0 m c X V v d D s s J n F 1 b 3 Q 7 U 2 V j d G l v b j E v V G F i b G U w M j g g K F B h Z 2 U g M j U p L 0 F 1 d G 9 S Z W 1 v d m V k Q 2 9 s d W 1 u c z E u e 0 N v b H V t b j k s O H 0 m c X V v d D s s J n F 1 b 3 Q 7 U 2 V j d G l v b j E v V G F i b G U w M j g g K F B h Z 2 U g M j U p L 0 F 1 d G 9 S Z W 1 v d m V k Q 2 9 s d W 1 u c z E u e 0 N v b H V t b j E w L D l 9 J n F 1 b 3 Q 7 X S w m c X V v d D t D b 2 x 1 b W 5 D b 3 V u d C Z x d W 9 0 O z o x M C w m c X V v d D t L Z X l D b 2 x 1 b W 5 O Y W 1 l c y Z x d W 9 0 O z p b X S w m c X V v d D t D b 2 x 1 b W 5 J Z G V u d G l 0 a W V z J n F 1 b 3 Q 7 O l s m c X V v d D t T Z W N 0 a W 9 u M S 9 U Y W J s Z T A y O C A o U G F n Z S A y N S k v Q X V 0 b 1 J l b W 9 2 Z W R D b 2 x 1 b W 5 z M S 5 7 Q 2 9 s d W 1 u M S w w f S Z x d W 9 0 O y w m c X V v d D t T Z W N 0 a W 9 u M S 9 U Y W J s Z T A y O C A o U G F n Z S A y N S k v Q X V 0 b 1 J l b W 9 2 Z W R D b 2 x 1 b W 5 z M S 5 7 Q 2 9 s d W 1 u M i w x f S Z x d W 9 0 O y w m c X V v d D t T Z W N 0 a W 9 u M S 9 U Y W J s Z T A y O C A o U G F n Z S A y N S k v Q X V 0 b 1 J l b W 9 2 Z W R D b 2 x 1 b W 5 z M S 5 7 Q 2 9 s d W 1 u M y w y f S Z x d W 9 0 O y w m c X V v d D t T Z W N 0 a W 9 u M S 9 U Y W J s Z T A y O C A o U G F n Z S A y N S k v Q X V 0 b 1 J l b W 9 2 Z W R D b 2 x 1 b W 5 z M S 5 7 Q 2 9 s d W 1 u N C w z f S Z x d W 9 0 O y w m c X V v d D t T Z W N 0 a W 9 u M S 9 U Y W J s Z T A y O C A o U G F n Z S A y N S k v Q X V 0 b 1 J l b W 9 2 Z W R D b 2 x 1 b W 5 z M S 5 7 Q 2 9 s d W 1 u N S w 0 f S Z x d W 9 0 O y w m c X V v d D t T Z W N 0 a W 9 u M S 9 U Y W J s Z T A y O C A o U G F n Z S A y N S k v Q X V 0 b 1 J l b W 9 2 Z W R D b 2 x 1 b W 5 z M S 5 7 Q 2 9 s d W 1 u N i w 1 f S Z x d W 9 0 O y w m c X V v d D t T Z W N 0 a W 9 u M S 9 U Y W J s Z T A y O C A o U G F n Z S A y N S k v Q X V 0 b 1 J l b W 9 2 Z W R D b 2 x 1 b W 5 z M S 5 7 Q 2 9 s d W 1 u N y w 2 f S Z x d W 9 0 O y w m c X V v d D t T Z W N 0 a W 9 u M S 9 U Y W J s Z T A y O C A o U G F n Z S A y N S k v Q X V 0 b 1 J l b W 9 2 Z W R D b 2 x 1 b W 5 z M S 5 7 Q 2 9 s d W 1 u O C w 3 f S Z x d W 9 0 O y w m c X V v d D t T Z W N 0 a W 9 u M S 9 U Y W J s Z T A y O C A o U G F n Z S A y N S k v Q X V 0 b 1 J l b W 9 2 Z W R D b 2 x 1 b W 5 z M S 5 7 Q 2 9 s d W 1 u O S w 4 f S Z x d W 9 0 O y w m c X V v d D t T Z W N 0 a W 9 u M S 9 U Y W J s Z T A y O C A o U G F n Z S A y N S 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y O S U y M C h Q Y W d l J T I w M j Y 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S 0 y O V Q x M j o x N T o z N i 4 y N j I 1 N T U x 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I 5 I C h Q Y W d l I D I 2 K S 9 B d X R v U m V t b 3 Z l Z E N v b H V t b n M x L n t D b 2 x 1 b W 4 x L D B 9 J n F 1 b 3 Q 7 L C Z x d W 9 0 O 1 N l Y 3 R p b 2 4 x L 1 R h Y m x l M D I 5 I C h Q Y W d l I D I 2 K S 9 B d X R v U m V t b 3 Z l Z E N v b H V t b n M x L n t D b 2 x 1 b W 4 y L D F 9 J n F 1 b 3 Q 7 L C Z x d W 9 0 O 1 N l Y 3 R p b 2 4 x L 1 R h Y m x l M D I 5 I C h Q Y W d l I D I 2 K S 9 B d X R v U m V t b 3 Z l Z E N v b H V t b n M x L n t D b 2 x 1 b W 4 z L D J 9 J n F 1 b 3 Q 7 L C Z x d W 9 0 O 1 N l Y 3 R p b 2 4 x L 1 R h Y m x l M D I 5 I C h Q Y W d l I D I 2 K S 9 B d X R v U m V t b 3 Z l Z E N v b H V t b n M x L n t D b 2 x 1 b W 4 0 L D N 9 J n F 1 b 3 Q 7 L C Z x d W 9 0 O 1 N l Y 3 R p b 2 4 x L 1 R h Y m x l M D I 5 I C h Q Y W d l I D I 2 K S 9 B d X R v U m V t b 3 Z l Z E N v b H V t b n M x L n t D b 2 x 1 b W 4 1 L D R 9 J n F 1 b 3 Q 7 L C Z x d W 9 0 O 1 N l Y 3 R p b 2 4 x L 1 R h Y m x l M D I 5 I C h Q Y W d l I D I 2 K S 9 B d X R v U m V t b 3 Z l Z E N v b H V t b n M x L n t D b 2 x 1 b W 4 2 L D V 9 J n F 1 b 3 Q 7 L C Z x d W 9 0 O 1 N l Y 3 R p b 2 4 x L 1 R h Y m x l M D I 5 I C h Q Y W d l I D I 2 K S 9 B d X R v U m V t b 3 Z l Z E N v b H V t b n M x L n t D b 2 x 1 b W 4 3 L D Z 9 J n F 1 b 3 Q 7 L C Z x d W 9 0 O 1 N l Y 3 R p b 2 4 x L 1 R h Y m x l M D I 5 I C h Q Y W d l I D I 2 K S 9 B d X R v U m V t b 3 Z l Z E N v b H V t b n M x L n t D b 2 x 1 b W 4 4 L D d 9 J n F 1 b 3 Q 7 L C Z x d W 9 0 O 1 N l Y 3 R p b 2 4 x L 1 R h Y m x l M D I 5 I C h Q Y W d l I D I 2 K S 9 B d X R v U m V t b 3 Z l Z E N v b H V t b n M x L n t D b 2 x 1 b W 4 5 L D h 9 J n F 1 b 3 Q 7 L C Z x d W 9 0 O 1 N l Y 3 R p b 2 4 x L 1 R h Y m x l M D I 5 I C h Q Y W d l I D I 2 K S 9 B d X R v U m V t b 3 Z l Z E N v b H V t b n M x L n t D b 2 x 1 b W 4 x M C w 5 f S Z x d W 9 0 O 1 0 s J n F 1 b 3 Q 7 Q 2 9 s d W 1 u Q 2 9 1 b n Q m c X V v d D s 6 M T A s J n F 1 b 3 Q 7 S 2 V 5 Q 2 9 s d W 1 u T m F t Z X M m c X V v d D s 6 W 1 0 s J n F 1 b 3 Q 7 Q 2 9 s d W 1 u S W R l b n R p d G l l c y Z x d W 9 0 O z p b J n F 1 b 3 Q 7 U 2 V j d G l v b j E v V G F i b G U w M j k g K F B h Z 2 U g M j Y p L 0 F 1 d G 9 S Z W 1 v d m V k Q 2 9 s d W 1 u c z E u e 0 N v b H V t b j E s M H 0 m c X V v d D s s J n F 1 b 3 Q 7 U 2 V j d G l v b j E v V G F i b G U w M j k g K F B h Z 2 U g M j Y p L 0 F 1 d G 9 S Z W 1 v d m V k Q 2 9 s d W 1 u c z E u e 0 N v b H V t b j I s M X 0 m c X V v d D s s J n F 1 b 3 Q 7 U 2 V j d G l v b j E v V G F i b G U w M j k g K F B h Z 2 U g M j Y p L 0 F 1 d G 9 S Z W 1 v d m V k Q 2 9 s d W 1 u c z E u e 0 N v b H V t b j M s M n 0 m c X V v d D s s J n F 1 b 3 Q 7 U 2 V j d G l v b j E v V G F i b G U w M j k g K F B h Z 2 U g M j Y p L 0 F 1 d G 9 S Z W 1 v d m V k Q 2 9 s d W 1 u c z E u e 0 N v b H V t b j Q s M 3 0 m c X V v d D s s J n F 1 b 3 Q 7 U 2 V j d G l v b j E v V G F i b G U w M j k g K F B h Z 2 U g M j Y p L 0 F 1 d G 9 S Z W 1 v d m V k Q 2 9 s d W 1 u c z E u e 0 N v b H V t b j U s N H 0 m c X V v d D s s J n F 1 b 3 Q 7 U 2 V j d G l v b j E v V G F i b G U w M j k g K F B h Z 2 U g M j Y p L 0 F 1 d G 9 S Z W 1 v d m V k Q 2 9 s d W 1 u c z E u e 0 N v b H V t b j Y s N X 0 m c X V v d D s s J n F 1 b 3 Q 7 U 2 V j d G l v b j E v V G F i b G U w M j k g K F B h Z 2 U g M j Y p L 0 F 1 d G 9 S Z W 1 v d m V k Q 2 9 s d W 1 u c z E u e 0 N v b H V t b j c s N n 0 m c X V v d D s s J n F 1 b 3 Q 7 U 2 V j d G l v b j E v V G F i b G U w M j k g K F B h Z 2 U g M j Y p L 0 F 1 d G 9 S Z W 1 v d m V k Q 2 9 s d W 1 u c z E u e 0 N v b H V t b j g s N 3 0 m c X V v d D s s J n F 1 b 3 Q 7 U 2 V j d G l v b j E v V G F i b G U w M j k g K F B h Z 2 U g M j Y p L 0 F 1 d G 9 S Z W 1 v d m V k Q 2 9 s d W 1 u c z E u e 0 N v b H V t b j k s O H 0 m c X V v d D s s J n F 1 b 3 Q 7 U 2 V j d G l v b j E v V G F i b G U w M j k g K F B h Z 2 U g M j Y p L 0 F 1 d G 9 S Z W 1 v d m V k Q 2 9 s d W 1 u c z E u e 0 N v b H V t b j E 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z A l M j A o U G F n Z S U y M D I 3 K T w v S X R l b V B h d G g + P C 9 J d G V t T G 9 j Y X R p b 2 4 + P F N 0 Y W J s Z U V u d H J p Z X M + P E V u d H J 5 I F R 5 c G U 9 I k F k Z G V k V G 9 E Y X R h T W 9 k Z W w i I F Z h b H V l P S J s M C I v P j x F b n R y e S B U e X B l P S J C d W Z m Z X J O Z X h 0 U m V m c m V z a C I g V m F s d W U 9 I m w x I i 8 + P E V u d H J 5 I F R 5 c G U 9 I k Z p b G x D b 3 V u d C I g V m F s d W U 9 I m w x N C I v P j x F b n R y e S B U e X B l P S J G a W x s R W 5 h Y m x l Z C I g V m F s d W U 9 I m w w I i 8 + P E V u d H J 5 I F R 5 c G U 9 I k Z p b G x F c n J v c k N v Z G U i I F Z h b H V l P S J z V W 5 r b m 9 3 b i I v P j x F b n R y e S B U e X B l P S J G a W x s R X J y b 3 J D b 3 V u d C I g V m F s d W U 9 I m w w I i 8 + P E V u d H J 5 I F R 5 c G U 9 I k Z p b G x M Y X N 0 V X B k Y X R l Z C I g V m F s d W U 9 I m Q y M D I 1 L T A x L T I 5 V D E y O j E 3 O j E x L j Y 4 N T U 0 M z l a I i 8 + P E V u d H J 5 I F R 5 c G U 9 I k Z p b G x D b 2 x 1 b W 5 U e X B l c y I g V m F s d W U 9 I n N B d 0 1 H Q m d V R U J n W U d 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z A g K F B h Z 2 U g M j c p L 0 F 1 d G 9 S Z W 1 v d m V k Q 2 9 s d W 1 u c z E u e 0 N v b H V t b j E s M H 0 m c X V v d D s s J n F 1 b 3 Q 7 U 2 V j d G l v b j E v V G F i b G U w M z A g K F B h Z 2 U g M j c p L 0 F 1 d G 9 S Z W 1 v d m V k Q 2 9 s d W 1 u c z E u e 0 N v b H V t b j I s M X 0 m c X V v d D s s J n F 1 b 3 Q 7 U 2 V j d G l v b j E v V G F i b G U w M z A g K F B h Z 2 U g M j c p L 0 F 1 d G 9 S Z W 1 v d m V k Q 2 9 s d W 1 u c z E u e 0 N v b H V t b j M s M n 0 m c X V v d D s s J n F 1 b 3 Q 7 U 2 V j d G l v b j E v V G F i b G U w M z A g K F B h Z 2 U g M j c p L 0 F 1 d G 9 S Z W 1 v d m V k Q 2 9 s d W 1 u c z E u e 0 N v b H V t b j Q s M 3 0 m c X V v d D s s J n F 1 b 3 Q 7 U 2 V j d G l v b j E v V G F i b G U w M z A g K F B h Z 2 U g M j c p L 0 F 1 d G 9 S Z W 1 v d m V k Q 2 9 s d W 1 u c z E u e 0 N v b H V t b j U s N H 0 m c X V v d D s s J n F 1 b 3 Q 7 U 2 V j d G l v b j E v V G F i b G U w M z A g K F B h Z 2 U g M j c p L 0 F 1 d G 9 S Z W 1 v d m V k Q 2 9 s d W 1 u c z E u e 0 N v b H V t b j Y s N X 0 m c X V v d D s s J n F 1 b 3 Q 7 U 2 V j d G l v b j E v V G F i b G U w M z A g K F B h Z 2 U g M j c p L 0 F 1 d G 9 S Z W 1 v d m V k Q 2 9 s d W 1 u c z E u e 0 N v b H V t b j c s N n 0 m c X V v d D s s J n F 1 b 3 Q 7 U 2 V j d G l v b j E v V G F i b G U w M z A g K F B h Z 2 U g M j c p L 0 F 1 d G 9 S Z W 1 v d m V k Q 2 9 s d W 1 u c z E u e 0 N v b H V t b j g s N 3 0 m c X V v d D s s J n F 1 b 3 Q 7 U 2 V j d G l v b j E v V G F i b G U w M z A g K F B h Z 2 U g M j c p L 0 F 1 d G 9 S Z W 1 v d m V k Q 2 9 s d W 1 u c z E u e 0 N v b H V t b j k s O H 0 m c X V v d D s s J n F 1 b 3 Q 7 U 2 V j d G l v b j E v V G F i b G U w M z A g K F B h Z 2 U g M j c p L 0 F 1 d G 9 S Z W 1 v d m V k Q 2 9 s d W 1 u c z E u e 0 N v b H V t b j E w L D l 9 J n F 1 b 3 Q 7 X S w m c X V v d D t D b 2 x 1 b W 5 D b 3 V u d C Z x d W 9 0 O z o x M C w m c X V v d D t L Z X l D b 2 x 1 b W 5 O Y W 1 l c y Z x d W 9 0 O z p b X S w m c X V v d D t D b 2 x 1 b W 5 J Z G V u d G l 0 a W V z J n F 1 b 3 Q 7 O l s m c X V v d D t T Z W N 0 a W 9 u M S 9 U Y W J s Z T A z M C A o U G F n Z S A y N y k v Q X V 0 b 1 J l b W 9 2 Z W R D b 2 x 1 b W 5 z M S 5 7 Q 2 9 s d W 1 u M S w w f S Z x d W 9 0 O y w m c X V v d D t T Z W N 0 a W 9 u M S 9 U Y W J s Z T A z M C A o U G F n Z S A y N y k v Q X V 0 b 1 J l b W 9 2 Z W R D b 2 x 1 b W 5 z M S 5 7 Q 2 9 s d W 1 u M i w x f S Z x d W 9 0 O y w m c X V v d D t T Z W N 0 a W 9 u M S 9 U Y W J s Z T A z M C A o U G F n Z S A y N y k v Q X V 0 b 1 J l b W 9 2 Z W R D b 2 x 1 b W 5 z M S 5 7 Q 2 9 s d W 1 u M y w y f S Z x d W 9 0 O y w m c X V v d D t T Z W N 0 a W 9 u M S 9 U Y W J s Z T A z M C A o U G F n Z S A y N y k v Q X V 0 b 1 J l b W 9 2 Z W R D b 2 x 1 b W 5 z M S 5 7 Q 2 9 s d W 1 u N C w z f S Z x d W 9 0 O y w m c X V v d D t T Z W N 0 a W 9 u M S 9 U Y W J s Z T A z M C A o U G F n Z S A y N y k v Q X V 0 b 1 J l b W 9 2 Z W R D b 2 x 1 b W 5 z M S 5 7 Q 2 9 s d W 1 u N S w 0 f S Z x d W 9 0 O y w m c X V v d D t T Z W N 0 a W 9 u M S 9 U Y W J s Z T A z M C A o U G F n Z S A y N y k v Q X V 0 b 1 J l b W 9 2 Z W R D b 2 x 1 b W 5 z M S 5 7 Q 2 9 s d W 1 u N i w 1 f S Z x d W 9 0 O y w m c X V v d D t T Z W N 0 a W 9 u M S 9 U Y W J s Z T A z M C A o U G F n Z S A y N y k v Q X V 0 b 1 J l b W 9 2 Z W R D b 2 x 1 b W 5 z M S 5 7 Q 2 9 s d W 1 u N y w 2 f S Z x d W 9 0 O y w m c X V v d D t T Z W N 0 a W 9 u M S 9 U Y W J s Z T A z M C A o U G F n Z S A y N y k v Q X V 0 b 1 J l b W 9 2 Z W R D b 2 x 1 b W 5 z M S 5 7 Q 2 9 s d W 1 u O C w 3 f S Z x d W 9 0 O y w m c X V v d D t T Z W N 0 a W 9 u M S 9 U Y W J s Z T A z M C A o U G F n Z S A y N y k v Q X V 0 b 1 J l b W 9 2 Z W R D b 2 x 1 b W 5 z M S 5 7 Q 2 9 s d W 1 u O S w 4 f S Z x d W 9 0 O y w m c X V v d D t T Z W N 0 a W 9 u M S 9 U Y W J s Z T A z M C A o U G F n Z S A y N y 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z M S U y M C h Q Y W d l J T I w M j g p P C 9 J d G V t U G F 0 a D 4 8 L 0 l 0 Z W 1 M b 2 N h d G l v b j 4 8 U 3 R h Y m x l R W 5 0 c m l l c z 4 8 R W 5 0 c n k g V H l w Z T 0 i Q W R k Z W R U b 0 R h d G F N b 2 R l b C I g V m F s d W U 9 I m w w I i 8 + P E V u d H J 5 I F R 5 c G U 9 I k J 1 Z m Z l c k 5 l e H R S Z W Z y Z X N o I i B W Y W x 1 Z T 0 i b D E i L z 4 8 R W 5 0 c n k g V H l w Z T 0 i R m l s b E N v d W 5 0 I i B W Y W x 1 Z T 0 i b D Q i L z 4 8 R W 5 0 c n k g V H l w Z T 0 i R m l s b E V u Y W J s Z W Q i I F Z h b H V l P S J s M C I v P j x F b n R y e S B U e X B l P S J G a W x s R X J y b 3 J D b 2 R l I i B W Y W x 1 Z T 0 i c 1 V u a 2 5 v d 2 4 i L z 4 8 R W 5 0 c n k g V H l w Z T 0 i R m l s b E V y c m 9 y Q 2 9 1 b n Q i I F Z h b H V l P S J s M C I v P j x F b n R y e S B U e X B l P S J G a W x s T G F z d F V w Z G F 0 Z W Q i I F Z h b H V l P S J k M j A y N S 0 w M S 0 y O V Q x M j o y M T o x N C 4 1 M T U 5 N T A 1 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M x I C h Q Y W d l I D I 4 K S 9 B d X R v U m V t b 3 Z l Z E N v b H V t b n M x L n t D b 2 x 1 b W 4 x L D B 9 J n F 1 b 3 Q 7 L C Z x d W 9 0 O 1 N l Y 3 R p b 2 4 x L 1 R h Y m x l M D M x I C h Q Y W d l I D I 4 K S 9 B d X R v U m V t b 3 Z l Z E N v b H V t b n M x L n t D b 2 x 1 b W 4 y L D F 9 J n F 1 b 3 Q 7 L C Z x d W 9 0 O 1 N l Y 3 R p b 2 4 x L 1 R h Y m x l M D M x I C h Q Y W d l I D I 4 K S 9 B d X R v U m V t b 3 Z l Z E N v b H V t b n M x L n t D b 2 x 1 b W 4 z L D J 9 J n F 1 b 3 Q 7 L C Z x d W 9 0 O 1 N l Y 3 R p b 2 4 x L 1 R h Y m x l M D M x I C h Q Y W d l I D I 4 K S 9 B d X R v U m V t b 3 Z l Z E N v b H V t b n M x L n t D b 2 x 1 b W 4 0 L D N 9 J n F 1 b 3 Q 7 L C Z x d W 9 0 O 1 N l Y 3 R p b 2 4 x L 1 R h Y m x l M D M x I C h Q Y W d l I D I 4 K S 9 B d X R v U m V t b 3 Z l Z E N v b H V t b n M x L n t D b 2 x 1 b W 4 1 L D R 9 J n F 1 b 3 Q 7 L C Z x d W 9 0 O 1 N l Y 3 R p b 2 4 x L 1 R h Y m x l M D M x I C h Q Y W d l I D I 4 K S 9 B d X R v U m V t b 3 Z l Z E N v b H V t b n M x L n t D b 2 x 1 b W 4 2 L D V 9 J n F 1 b 3 Q 7 L C Z x d W 9 0 O 1 N l Y 3 R p b 2 4 x L 1 R h Y m x l M D M x I C h Q Y W d l I D I 4 K S 9 B d X R v U m V t b 3 Z l Z E N v b H V t b n M x L n t D b 2 x 1 b W 4 3 L D Z 9 J n F 1 b 3 Q 7 L C Z x d W 9 0 O 1 N l Y 3 R p b 2 4 x L 1 R h Y m x l M D M x I C h Q Y W d l I D I 4 K S 9 B d X R v U m V t b 3 Z l Z E N v b H V t b n M x L n t D b 2 x 1 b W 4 4 L D d 9 J n F 1 b 3 Q 7 L C Z x d W 9 0 O 1 N l Y 3 R p b 2 4 x L 1 R h Y m x l M D M x I C h Q Y W d l I D I 4 K S 9 B d X R v U m V t b 3 Z l Z E N v b H V t b n M x L n t D b 2 x 1 b W 4 5 L D h 9 J n F 1 b 3 Q 7 L C Z x d W 9 0 O 1 N l Y 3 R p b 2 4 x L 1 R h Y m x l M D M x I C h Q Y W d l I D I 4 K S 9 B d X R v U m V t b 3 Z l Z E N v b H V t b n M x L n t D b 2 x 1 b W 4 x M C w 5 f S Z x d W 9 0 O 1 0 s J n F 1 b 3 Q 7 Q 2 9 s d W 1 u Q 2 9 1 b n Q m c X V v d D s 6 M T A s J n F 1 b 3 Q 7 S 2 V 5 Q 2 9 s d W 1 u T m F t Z X M m c X V v d D s 6 W 1 0 s J n F 1 b 3 Q 7 Q 2 9 s d W 1 u S W R l b n R p d G l l c y Z x d W 9 0 O z p b J n F 1 b 3 Q 7 U 2 V j d G l v b j E v V G F i b G U w M z E g K F B h Z 2 U g M j g p L 0 F 1 d G 9 S Z W 1 v d m V k Q 2 9 s d W 1 u c z E u e 0 N v b H V t b j E s M H 0 m c X V v d D s s J n F 1 b 3 Q 7 U 2 V j d G l v b j E v V G F i b G U w M z E g K F B h Z 2 U g M j g p L 0 F 1 d G 9 S Z W 1 v d m V k Q 2 9 s d W 1 u c z E u e 0 N v b H V t b j I s M X 0 m c X V v d D s s J n F 1 b 3 Q 7 U 2 V j d G l v b j E v V G F i b G U w M z E g K F B h Z 2 U g M j g p L 0 F 1 d G 9 S Z W 1 v d m V k Q 2 9 s d W 1 u c z E u e 0 N v b H V t b j M s M n 0 m c X V v d D s s J n F 1 b 3 Q 7 U 2 V j d G l v b j E v V G F i b G U w M z E g K F B h Z 2 U g M j g p L 0 F 1 d G 9 S Z W 1 v d m V k Q 2 9 s d W 1 u c z E u e 0 N v b H V t b j Q s M 3 0 m c X V v d D s s J n F 1 b 3 Q 7 U 2 V j d G l v b j E v V G F i b G U w M z E g K F B h Z 2 U g M j g p L 0 F 1 d G 9 S Z W 1 v d m V k Q 2 9 s d W 1 u c z E u e 0 N v b H V t b j U s N H 0 m c X V v d D s s J n F 1 b 3 Q 7 U 2 V j d G l v b j E v V G F i b G U w M z E g K F B h Z 2 U g M j g p L 0 F 1 d G 9 S Z W 1 v d m V k Q 2 9 s d W 1 u c z E u e 0 N v b H V t b j Y s N X 0 m c X V v d D s s J n F 1 b 3 Q 7 U 2 V j d G l v b j E v V G F i b G U w M z E g K F B h Z 2 U g M j g p L 0 F 1 d G 9 S Z W 1 v d m V k Q 2 9 s d W 1 u c z E u e 0 N v b H V t b j c s N n 0 m c X V v d D s s J n F 1 b 3 Q 7 U 2 V j d G l v b j E v V G F i b G U w M z E g K F B h Z 2 U g M j g p L 0 F 1 d G 9 S Z W 1 v d m V k Q 2 9 s d W 1 u c z E u e 0 N v b H V t b j g s N 3 0 m c X V v d D s s J n F 1 b 3 Q 7 U 2 V j d G l v b j E v V G F i b G U w M z E g K F B h Z 2 U g M j g p L 0 F 1 d G 9 S Z W 1 v d m V k Q 2 9 s d W 1 u c z E u e 0 N v b H V t b j k s O H 0 m c X V v d D s s J n F 1 b 3 Q 7 U 2 V j d G l v b j E v V G F i b G U w M z E g K F B h Z 2 U g M j g p L 0 F 1 d G 9 S Z W 1 v d m V k Q 2 9 s d W 1 u c z E u e 0 N v b H V t b j E 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z I l M j A o U G F n Z S U y M D I 4 K T w v S X R l b V B h d G g + P C 9 J d G V t T G 9 j Y X R p b 2 4 + P F N 0 Y W J s Z U V u d H J p Z X M + P E V u d H J 5 I F R 5 c G U 9 I k F k Z G V k V G 9 E Y X R h T W 9 k Z W w i I F Z h b H V l P S J s M C I v P j x F b n R y e S B U e X B l P S J C d W Z m Z X J O Z X h 0 U m V m c m V z a C I g V m F s d W U 9 I m w x I i 8 + P E V u d H J 5 I F R 5 c G U 9 I k Z p b G x D b 3 V u d C I g V m F s d W U 9 I m w y I i 8 + P E V u d H J 5 I F R 5 c G U 9 I k Z p b G x F b m F i b G V k I i B W Y W x 1 Z T 0 i b D A i L z 4 8 R W 5 0 c n k g V H l w Z T 0 i R m l s b E V y c m 9 y Q 2 9 k Z S I g V m F s d W U 9 I n N V b m t u b 3 d u I i 8 + P E V u d H J 5 I F R 5 c G U 9 I k Z p b G x F c n J v c k N v d W 5 0 I i B W Y W x 1 Z T 0 i b D A i L z 4 8 R W 5 0 c n k g V H l w Z T 0 i R m l s b E x h c 3 R V c G R h d G V k I i B W Y W x 1 Z T 0 i Z D I w M j U t M D E t M j l U M T I 6 M j I 6 N T I u N D A x N T I 2 M l o i L z 4 8 R W 5 0 c n k g V H l w Z T 0 i R m l s b E N v b H V t b l R 5 c G V z I i B W Y W x 1 Z T 0 i c 0 F 3 T U d C Z 1 V F Q m d Z R U J n P T 0 i L z 4 8 R W 5 0 c n k g V H l w Z T 0 i R m l s b E N v b H V t b k 5 h b W V z I i B W Y W x 1 Z T 0 i c 1 s m c X V v d D t S Q i Z x d W 9 0 O y w m c X V v d D t D b 2 x 1 b W 4 x J n F 1 b 3 Q 7 L C Z x d W 9 0 O 0 5 B W k l W X G 5 W S k V S T 1 Z O S U t B J n F 1 b 3 Q 7 L C Z x d W 9 0 O 0 F E U k V T Q V x u V k p F U k 9 W T k l L Q S Z x d W 9 0 O y w m c X V v d D t J W k 5 P U 1 x u T 0 J W R V p F X G 4 o R V V S K S Z x d W 9 0 O y w m c X V v d D t V R E l P J n F 1 b 3 Q 7 L C Z x d W 9 0 O 1 B S Q V Z O Q V x u T 1 N O T 1 Z B J n F 1 b 3 Q 7 L C Z x d W 9 0 O 0 R B V F V N X G 5 E T 1 N Q S U p F x I Z B J n F 1 b 3 Q 7 L C Z x d W 9 0 O 1 Z J U 0 l O Q V x u S 0 F N Q V R O R V x u U 1 R P U E U m c X V v d D s s J n F 1 b 3 Q 7 V l J T V E F c b k t B T U F U T k V c b l N U T 1 B F 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M y I C h Q Y W d l I D I 4 K S 9 B d X R v U m V t b 3 Z l Z E N v b H V t b n M x L n t S Q i w w f S Z x d W 9 0 O y w m c X V v d D t T Z W N 0 a W 9 u M S 9 U Y W J s Z T A z M i A o U G F n Z S A y O C k v Q X V 0 b 1 J l b W 9 2 Z W R D b 2 x 1 b W 5 z M S 5 7 Q 2 9 s d W 1 u M S w x f S Z x d W 9 0 O y w m c X V v d D t T Z W N 0 a W 9 u M S 9 U Y W J s Z T A z M i A o U G F n Z S A y O C k v Q X V 0 b 1 J l b W 9 2 Z W R D b 2 x 1 b W 5 z M S 5 7 T k F a S V Z c b l Z K R V J P V k 5 J S 0 E s M n 0 m c X V v d D s s J n F 1 b 3 Q 7 U 2 V j d G l v b j E v V G F i b G U w M z I g K F B h Z 2 U g M j g p L 0 F 1 d G 9 S Z W 1 v d m V k Q 2 9 s d W 1 u c z E u e 0 F E U k V T Q V x u V k p F U k 9 W T k l L Q S w z f S Z x d W 9 0 O y w m c X V v d D t T Z W N 0 a W 9 u M S 9 U Y W J s Z T A z M i A o U G F n Z S A y O C k v Q X V 0 b 1 J l b W 9 2 Z W R D b 2 x 1 b W 5 z M S 5 7 S V p O T 1 N c b k 9 C V k V a R V x u K E V V U i k s N H 0 m c X V v d D s s J n F 1 b 3 Q 7 U 2 V j d G l v b j E v V G F i b G U w M z I g K F B h Z 2 U g M j g p L 0 F 1 d G 9 S Z W 1 v d m V k Q 2 9 s d W 1 u c z E u e 1 V E S U 8 s N X 0 m c X V v d D s s J n F 1 b 3 Q 7 U 2 V j d G l v b j E v V G F i b G U w M z I g K F B h Z 2 U g M j g p L 0 F 1 d G 9 S Z W 1 v d m V k Q 2 9 s d W 1 u c z E u e 1 B S Q V Z O Q V x u T 1 N O T 1 Z B L D Z 9 J n F 1 b 3 Q 7 L C Z x d W 9 0 O 1 N l Y 3 R p b 2 4 x L 1 R h Y m x l M D M y I C h Q Y W d l I D I 4 K S 9 B d X R v U m V t b 3 Z l Z E N v b H V t b n M x L n t E Q V R V T V x u R E 9 T U E l K R c S G Q S w 3 f S Z x d W 9 0 O y w m c X V v d D t T Z W N 0 a W 9 u M S 9 U Y W J s Z T A z M i A o U G F n Z S A y O C k v Q X V 0 b 1 J l b W 9 2 Z W R D b 2 x 1 b W 5 z M S 5 7 V k l T S U 5 B X G 5 L Q U 1 B V E 5 F X G 5 T V E 9 Q R S w 4 f S Z x d W 9 0 O y w m c X V v d D t T Z W N 0 a W 9 u M S 9 U Y W J s Z T A z M i A o U G F n Z S A y O C k v Q X V 0 b 1 J l b W 9 2 Z W R D b 2 x 1 b W 5 z M S 5 7 V l J T V E F c b k t B T U F U T k V c b l N U T 1 B F L D l 9 J n F 1 b 3 Q 7 X S w m c X V v d D t D b 2 x 1 b W 5 D b 3 V u d C Z x d W 9 0 O z o x M C w m c X V v d D t L Z X l D b 2 x 1 b W 5 O Y W 1 l c y Z x d W 9 0 O z p b X S w m c X V v d D t D b 2 x 1 b W 5 J Z G V u d G l 0 a W V z J n F 1 b 3 Q 7 O l s m c X V v d D t T Z W N 0 a W 9 u M S 9 U Y W J s Z T A z M i A o U G F n Z S A y O C k v Q X V 0 b 1 J l b W 9 2 Z W R D b 2 x 1 b W 5 z M S 5 7 U k I s M H 0 m c X V v d D s s J n F 1 b 3 Q 7 U 2 V j d G l v b j E v V G F i b G U w M z I g K F B h Z 2 U g M j g p L 0 F 1 d G 9 S Z W 1 v d m V k Q 2 9 s d W 1 u c z E u e 0 N v b H V t b j E s M X 0 m c X V v d D s s J n F 1 b 3 Q 7 U 2 V j d G l v b j E v V G F i b G U w M z I g K F B h Z 2 U g M j g p L 0 F 1 d G 9 S Z W 1 v d m V k Q 2 9 s d W 1 u c z E u e 0 5 B W k l W X G 5 W S k V S T 1 Z O S U t B L D J 9 J n F 1 b 3 Q 7 L C Z x d W 9 0 O 1 N l Y 3 R p b 2 4 x L 1 R h Y m x l M D M y I C h Q Y W d l I D I 4 K S 9 B d X R v U m V t b 3 Z l Z E N v b H V t b n M x L n t B R F J F U 0 F c b l Z K R V J P V k 5 J S 0 E s M 3 0 m c X V v d D s s J n F 1 b 3 Q 7 U 2 V j d G l v b j E v V G F i b G U w M z I g K F B h Z 2 U g M j g p L 0 F 1 d G 9 S Z W 1 v d m V k Q 2 9 s d W 1 u c z E u e 0 l a T k 9 T X G 5 P Q l Z F W k V c b i h F V V I p L D R 9 J n F 1 b 3 Q 7 L C Z x d W 9 0 O 1 N l Y 3 R p b 2 4 x L 1 R h Y m x l M D M y I C h Q Y W d l I D I 4 K S 9 B d X R v U m V t b 3 Z l Z E N v b H V t b n M x L n t V R E l P L D V 9 J n F 1 b 3 Q 7 L C Z x d W 9 0 O 1 N l Y 3 R p b 2 4 x L 1 R h Y m x l M D M y I C h Q Y W d l I D I 4 K S 9 B d X R v U m V t b 3 Z l Z E N v b H V t b n M x L n t Q U k F W T k F c b k 9 T T k 9 W Q S w 2 f S Z x d W 9 0 O y w m c X V v d D t T Z W N 0 a W 9 u M S 9 U Y W J s Z T A z M i A o U G F n Z S A y O C k v Q X V 0 b 1 J l b W 9 2 Z W R D b 2 x 1 b W 5 z M S 5 7 R E F U V U 1 c b k R P U 1 B J S k X E h k E s N 3 0 m c X V v d D s s J n F 1 b 3 Q 7 U 2 V j d G l v b j E v V G F i b G U w M z I g K F B h Z 2 U g M j g p L 0 F 1 d G 9 S Z W 1 v d m V k Q 2 9 s d W 1 u c z E u e 1 Z J U 0 l O Q V x u S 0 F N Q V R O R V x u U 1 R P U E U s O H 0 m c X V v d D s s J n F 1 b 3 Q 7 U 2 V j d G l v b j E v V G F i b G U w M z I g K F B h Z 2 U g M j g p L 0 F 1 d G 9 S Z W 1 v d m V k Q 2 9 s d W 1 u c z E u e 1 Z S U 1 R B X G 5 L Q U 1 B V E 5 F X G 5 T V E 9 Q R S 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A x J T I w K F B h Z 2 U l M j A x L T I p P C 9 J d G V t U G F 0 a D 4 8 L 0 l 0 Z W 1 M b 2 N h d G l v b j 4 8 U 3 R h Y m x l R W 5 0 c m l l c z 4 8 R W 5 0 c n k g V H l w Z T 0 i Q W R k Z W R U b 0 R h d G F N b 2 R l b C I g V m F s d W U 9 I m w w I i 8 + P E V u d H J 5 I F R 5 c G U 9 I k J 1 Z m Z l c k 5 l e H R S Z W Z y Z X N o I i B W Y W x 1 Z T 0 i b D E i L z 4 8 R W 5 0 c n k g V H l w Z T 0 i R m l s b E N v d W 5 0 I i B W Y W x 1 Z T 0 i b D E w I i 8 + P E V u d H J 5 I F R 5 c G U 9 I k Z p b G x F b m F i b G V k I i B W Y W x 1 Z T 0 i b D A i L z 4 8 R W 5 0 c n k g V H l w Z T 0 i R m l s b E V y c m 9 y Q 2 9 k Z S I g V m F s d W U 9 I n N V b m t u b 3 d u I i 8 + P E V u d H J 5 I F R 5 c G U 9 I k Z p b G x F c n J v c k N v d W 5 0 I i B W Y W x 1 Z T 0 i b D A i L z 4 8 R W 5 0 c n k g V H l w Z T 0 i R m l s b E x h c 3 R V c G R h d G V k I i B W Y W x 1 Z T 0 i Z D I w M j U t M D E t M z B U M D g 6 M z I 6 N D k u N T E 1 N j M 0 O V o i L z 4 8 R W 5 0 c n k g V H l w Z T 0 i R m l s b E N v b H V t b l R 5 c G V z I i B W Y W x 1 Z T 0 i c 0 F 3 W U R C Z 1 l G I i 8 + P E V u d H J 5 I F R 5 c G U 9 I k Z p b G x D b 2 x 1 b W 5 O Y W 1 l c y I g V m F s d W U 9 I n N b J n F 1 b 3 Q 7 I y Z x d W 9 0 O y w m c X V v d D t O Y X p p d i B 2 a m V y b 3 Z u a W t h J n F 1 b 3 Q 7 L C Z x d W 9 0 O 0 9 J Q i Z x d W 9 0 O y w m c X V v d D t B Z H J l c 2 E g a S B z a m V k a c W h d G U m c X V v d D s s J n F 1 b 3 Q 7 T 3 N u b 3 Z h I G k g Z G 9 z c G l q Z c S H Z V x u d H J h x b 5 i a W 5 l J n F 1 b 3 Q 7 L C Z x d W 9 0 O 0 l 6 b m 9 z X G 4 o R V V S K 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Y s J n F 1 b 3 Q 7 a 2 V 5 Q 2 9 s d W 1 u T m F t Z X M m c X V v d D s 6 W 1 0 s J n F 1 b 3 Q 7 c X V l c n l S Z W x h d G l v b n N o a X B z J n F 1 b 3 Q 7 O l t d L C Z x d W 9 0 O 2 N v b H V t b k l k Z W 5 0 a X R p Z X M m c X V v d D s 6 W y Z x d W 9 0 O 1 N l Y 3 R p b 2 4 x L 1 R h Y m x l M D A x I C h Q Y W d l I D E t M i k v Q X V 0 b 1 J l b W 9 2 Z W R D b 2 x 1 b W 5 z M S 5 7 I y w w f S Z x d W 9 0 O y w m c X V v d D t T Z W N 0 a W 9 u M S 9 U Y W J s Z T A w M S A o U G F n Z S A x L T I p L 0 F 1 d G 9 S Z W 1 v d m V k Q 2 9 s d W 1 u c z E u e 0 5 h e m l 2 I H Z q Z X J v d m 5 p a 2 E s M X 0 m c X V v d D s s J n F 1 b 3 Q 7 U 2 V j d G l v b j E v V G F i b G U w M D E g K F B h Z 2 U g M S 0 y K S 9 B d X R v U m V t b 3 Z l Z E N v b H V t b n M x L n t P S U I s M n 0 m c X V v d D s s J n F 1 b 3 Q 7 U 2 V j d G l v b j E v V G F i b G U w M D E g K F B h Z 2 U g M S 0 y K S 9 B d X R v U m V t b 3 Z l Z E N v b H V t b n M x L n t B Z H J l c 2 E g a S B z a m V k a c W h d G U s M 3 0 m c X V v d D s s J n F 1 b 3 Q 7 U 2 V j d G l v b j E v V G F i b G U w M D E g K F B h Z 2 U g M S 0 y K S 9 B d X R v U m V t b 3 Z l Z E N v b H V t b n M x L n t P c 2 5 v d m E g a S B k b 3 N w a W p l x I d l X G 5 0 c m H F v m J p b m U s N H 0 m c X V v d D s s J n F 1 b 3 Q 7 U 2 V j d G l v b j E v V G F i b G U w M D E g K F B h Z 2 U g M S 0 y K S 9 B d X R v U m V t b 3 Z l Z E N v b H V t b n M x L n t J e m 5 v c 1 x u K E V V U i k s N X 0 m c X V v d D t d L C Z x d W 9 0 O 0 N v b H V t b k N v d W 5 0 J n F 1 b 3 Q 7 O j Y s J n F 1 b 3 Q 7 S 2 V 5 Q 2 9 s d W 1 u T m F t Z X M m c X V v d D s 6 W 1 0 s J n F 1 b 3 Q 7 Q 2 9 s d W 1 u S W R l b n R p d G l l c y Z x d W 9 0 O z p b J n F 1 b 3 Q 7 U 2 V j d G l v b j E v V G F i b G U w M D E g K F B h Z 2 U g M S 0 y K S 9 B d X R v U m V t b 3 Z l Z E N v b H V t b n M x L n s j L D B 9 J n F 1 b 3 Q 7 L C Z x d W 9 0 O 1 N l Y 3 R p b 2 4 x L 1 R h Y m x l M D A x I C h Q Y W d l I D E t M i k v Q X V 0 b 1 J l b W 9 2 Z W R D b 2 x 1 b W 5 z M S 5 7 T m F 6 a X Y g d m p l c m 9 2 b m l r Y S w x f S Z x d W 9 0 O y w m c X V v d D t T Z W N 0 a W 9 u M S 9 U Y W J s Z T A w M S A o U G F n Z S A x L T I p L 0 F 1 d G 9 S Z W 1 v d m V k Q 2 9 s d W 1 u c z E u e 0 9 J Q i w y f S Z x d W 9 0 O y w m c X V v d D t T Z W N 0 a W 9 u M S 9 U Y W J s Z T A w M S A o U G F n Z S A x L T I p L 0 F 1 d G 9 S Z W 1 v d m V k Q 2 9 s d W 1 u c z E u e 0 F k c m V z Y S B p I H N q Z W R p x a F 0 Z S w z f S Z x d W 9 0 O y w m c X V v d D t T Z W N 0 a W 9 u M S 9 U Y W J s Z T A w M S A o U G F n Z S A x L T I p L 0 F 1 d G 9 S Z W 1 v d m V k Q 2 9 s d W 1 u c z E u e 0 9 z b m 9 2 Y S B p I G R v c 3 B p a m X E h 2 V c b n R y Y c W + Y m l u Z S w 0 f S Z x d W 9 0 O y w m c X V v d D t T Z W N 0 a W 9 u M S 9 U Y W J s Z T A w M S A o U G F n Z S A x L T I p L 0 F 1 d G 9 S Z W 1 v d m V k Q 2 9 s d W 1 u c z E u e 0 l 6 b m 9 z X G 4 o R V V S K S w 1 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A 5 J T I w K F B h Z 2 U l M j A 2 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Y t M T J U M D Y 6 M j A 6 N D g u M j c 1 M j Q 5 O V o i L z 4 8 R W 5 0 c n k g V H l w Z T 0 i R m l s b E N v b H V t b l R 5 c G V z I i B W Y W x 1 Z T 0 i c 0 F 3 T U d C Z 1 V F Q m d Z R 0 J n P T 0 i L z 4 8 R W 5 0 c n k g V H l w Z T 0 i R m l s b E N v b H V t b k 5 h b W V z I i B W Y W x 1 Z T 0 i c 1 s m c X V v d D t S Q i Z x d W 9 0 O y w m c X V v d D t P S U I m c X V v d D s s J n F 1 b 3 Q 7 T k F a S V Z c b l Z K R V J P V k 5 J S 0 E m c X V v d D s s J n F 1 b 3 Q 7 Q U R S R V N B X G 5 W S k V S T 1 Z O S U t B J n F 1 b 3 Q 7 L C Z x d W 9 0 O 0 l a T k 9 T X G 5 P Q l Z F W k V c b i h F V V I p J n F 1 b 3 Q 7 L C Z x d W 9 0 O 1 V E S U 8 m c X V v d D s s J n F 1 b 3 Q 7 U F J B V k 5 B I E 9 T T k 9 W Q S Z x d W 9 0 O y w m c X V v d D t E Q V R V T V x u R E 9 T U E l K R c S G Q S Z x d W 9 0 O y w m c X V v d D t W S V N J T k F c b k t B T U F U T k V c b l N U T 1 B F J n F 1 b 3 Q 7 L C Z x d W 9 0 O 1 Z S U 1 R B X G 5 L Q U 1 B V E 5 F X G 5 T V E 9 Q R 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w O S A o U G F n Z S A 2 K S 9 B d X R v U m V t b 3 Z l Z E N v b H V t b n M x L n t S Q i w w f S Z x d W 9 0 O y w m c X V v d D t T Z W N 0 a W 9 u M S 9 U Y W J s Z T A w O S A o U G F n Z S A 2 K S 9 B d X R v U m V t b 3 Z l Z E N v b H V t b n M x L n t P S U I s M X 0 m c X V v d D s s J n F 1 b 3 Q 7 U 2 V j d G l v b j E v V G F i b G U w M D k g K F B h Z 2 U g N i k v Q X V 0 b 1 J l b W 9 2 Z W R D b 2 x 1 b W 5 z M S 5 7 T k F a S V Z c b l Z K R V J P V k 5 J S 0 E s M n 0 m c X V v d D s s J n F 1 b 3 Q 7 U 2 V j d G l v b j E v V G F i b G U w M D k g K F B h Z 2 U g N i k v Q X V 0 b 1 J l b W 9 2 Z W R D b 2 x 1 b W 5 z M S 5 7 Q U R S R V N B X G 5 W S k V S T 1 Z O S U t B L D N 9 J n F 1 b 3 Q 7 L C Z x d W 9 0 O 1 N l Y 3 R p b 2 4 x L 1 R h Y m x l M D A 5 I C h Q Y W d l I D Y p L 0 F 1 d G 9 S Z W 1 v d m V k Q 2 9 s d W 1 u c z E u e 0 l a T k 9 T X G 5 P Q l Z F W k V c b i h F V V I p L D R 9 J n F 1 b 3 Q 7 L C Z x d W 9 0 O 1 N l Y 3 R p b 2 4 x L 1 R h Y m x l M D A 5 I C h Q Y W d l I D Y p L 0 F 1 d G 9 S Z W 1 v d m V k Q 2 9 s d W 1 u c z E u e 1 V E S U 8 s N X 0 m c X V v d D s s J n F 1 b 3 Q 7 U 2 V j d G l v b j E v V G F i b G U w M D k g K F B h Z 2 U g N i k v Q X V 0 b 1 J l b W 9 2 Z W R D b 2 x 1 b W 5 z M S 5 7 U F J B V k 5 B I E 9 T T k 9 W Q S w 2 f S Z x d W 9 0 O y w m c X V v d D t T Z W N 0 a W 9 u M S 9 U Y W J s Z T A w O S A o U G F n Z S A 2 K S 9 B d X R v U m V t b 3 Z l Z E N v b H V t b n M x L n t E Q V R V T V x u R E 9 T U E l K R c S G Q S w 3 f S Z x d W 9 0 O y w m c X V v d D t T Z W N 0 a W 9 u M S 9 U Y W J s Z T A w O S A o U G F n Z S A 2 K S 9 B d X R v U m V t b 3 Z l Z E N v b H V t b n M x L n t W S V N J T k F c b k t B T U F U T k V c b l N U T 1 B F L D h 9 J n F 1 b 3 Q 7 L C Z x d W 9 0 O 1 N l Y 3 R p b 2 4 x L 1 R h Y m x l M D A 5 I C h Q Y W d l I D Y p L 0 F 1 d G 9 S Z W 1 v d m V k Q 2 9 s d W 1 u c z E u e 1 Z S U 1 R B X G 5 L Q U 1 B V E 5 F X G 5 T V E 9 Q R S w 5 f S Z x d W 9 0 O 1 0 s J n F 1 b 3 Q 7 Q 2 9 s d W 1 u Q 2 9 1 b n Q m c X V v d D s 6 M T A s J n F 1 b 3 Q 7 S 2 V 5 Q 2 9 s d W 1 u T m F t Z X M m c X V v d D s 6 W 1 0 s J n F 1 b 3 Q 7 Q 2 9 s d W 1 u S W R l b n R p d G l l c y Z x d W 9 0 O z p b J n F 1 b 3 Q 7 U 2 V j d G l v b j E v V G F i b G U w M D k g K F B h Z 2 U g N i k v Q X V 0 b 1 J l b W 9 2 Z W R D b 2 x 1 b W 5 z M S 5 7 U k I s M H 0 m c X V v d D s s J n F 1 b 3 Q 7 U 2 V j d G l v b j E v V G F i b G U w M D k g K F B h Z 2 U g N i k v Q X V 0 b 1 J l b W 9 2 Z W R D b 2 x 1 b W 5 z M S 5 7 T 0 l C L D F 9 J n F 1 b 3 Q 7 L C Z x d W 9 0 O 1 N l Y 3 R p b 2 4 x L 1 R h Y m x l M D A 5 I C h Q Y W d l I D Y p L 0 F 1 d G 9 S Z W 1 v d m V k Q 2 9 s d W 1 u c z E u e 0 5 B W k l W X G 5 W S k V S T 1 Z O S U t B L D J 9 J n F 1 b 3 Q 7 L C Z x d W 9 0 O 1 N l Y 3 R p b 2 4 x L 1 R h Y m x l M D A 5 I C h Q Y W d l I D Y p L 0 F 1 d G 9 S Z W 1 v d m V k Q 2 9 s d W 1 u c z E u e 0 F E U k V T Q V x u V k p F U k 9 W T k l L Q S w z f S Z x d W 9 0 O y w m c X V v d D t T Z W N 0 a W 9 u M S 9 U Y W J s Z T A w O S A o U G F n Z S A 2 K S 9 B d X R v U m V t b 3 Z l Z E N v b H V t b n M x L n t J W k 5 P U 1 x u T 0 J W R V p F X G 4 o R V V S K S w 0 f S Z x d W 9 0 O y w m c X V v d D t T Z W N 0 a W 9 u M S 9 U Y W J s Z T A w O S A o U G F n Z S A 2 K S 9 B d X R v U m V t b 3 Z l Z E N v b H V t b n M x L n t V R E l P L D V 9 J n F 1 b 3 Q 7 L C Z x d W 9 0 O 1 N l Y 3 R p b 2 4 x L 1 R h Y m x l M D A 5 I C h Q Y W d l I D Y p L 0 F 1 d G 9 S Z W 1 v d m V k Q 2 9 s d W 1 u c z E u e 1 B S Q V Z O Q S B P U 0 5 P V k E s N n 0 m c X V v d D s s J n F 1 b 3 Q 7 U 2 V j d G l v b j E v V G F i b G U w M D k g K F B h Z 2 U g N i k v Q X V 0 b 1 J l b W 9 2 Z W R D b 2 x 1 b W 5 z M S 5 7 R E F U V U 1 c b k R P U 1 B J S k X E h k E s N 3 0 m c X V v d D s s J n F 1 b 3 Q 7 U 2 V j d G l v b j E v V G F i b G U w M D k g K F B h Z 2 U g N i k v Q X V 0 b 1 J l b W 9 2 Z W R D b 2 x 1 b W 5 z M S 5 7 V k l T S U 5 B X G 5 L Q U 1 B V E 5 F X G 5 T V E 9 Q R S w 4 f S Z x d W 9 0 O y w m c X V v d D t T Z W N 0 a W 9 u M S 9 U Y W J s Z T A w O S A o U G F n Z S A 2 K S 9 B d X R v U m V t b 3 Z l Z E N v b H V t b n M x L n t W U l N U Q V x u S 0 F N Q V R O R V x u U 1 R P U E U 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x M C U y M C h Q Y W d l J T I w N y 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2 L T E y V D A 2 O j M y O j M 1 L j k x O D M 2 O D d a I i 8 + P E V u d H J 5 I F R 5 c G U 9 I k Z p b G x D b 2 x 1 b W 5 U e X B l c y I g V m F s d W U 9 I n N B d 1 l H Q m d V R U J n W U d 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T A g K F B h Z 2 U g N y k v Q X V 0 b 1 J l b W 9 2 Z W R D b 2 x 1 b W 5 z M S 5 7 Q 2 9 s d W 1 u M S w w f S Z x d W 9 0 O y w m c X V v d D t T Z W N 0 a W 9 u M S 9 U Y W J s Z T A x M C A o U G F n Z S A 3 K S 9 B d X R v U m V t b 3 Z l Z E N v b H V t b n M x L n t D b 2 x 1 b W 4 y L D F 9 J n F 1 b 3 Q 7 L C Z x d W 9 0 O 1 N l Y 3 R p b 2 4 x L 1 R h Y m x l M D E w I C h Q Y W d l I D c p L 0 F 1 d G 9 S Z W 1 v d m V k Q 2 9 s d W 1 u c z E u e 0 N v b H V t b j M s M n 0 m c X V v d D s s J n F 1 b 3 Q 7 U 2 V j d G l v b j E v V G F i b G U w M T A g K F B h Z 2 U g N y k v Q X V 0 b 1 J l b W 9 2 Z W R D b 2 x 1 b W 5 z M S 5 7 Q 2 9 s d W 1 u N C w z f S Z x d W 9 0 O y w m c X V v d D t T Z W N 0 a W 9 u M S 9 U Y W J s Z T A x M C A o U G F n Z S A 3 K S 9 B d X R v U m V t b 3 Z l Z E N v b H V t b n M x L n t D b 2 x 1 b W 4 1 L D R 9 J n F 1 b 3 Q 7 L C Z x d W 9 0 O 1 N l Y 3 R p b 2 4 x L 1 R h Y m x l M D E w I C h Q Y W d l I D c p L 0 F 1 d G 9 S Z W 1 v d m V k Q 2 9 s d W 1 u c z E u e 0 N v b H V t b j Y s N X 0 m c X V v d D s s J n F 1 b 3 Q 7 U 2 V j d G l v b j E v V G F i b G U w M T A g K F B h Z 2 U g N y k v Q X V 0 b 1 J l b W 9 2 Z W R D b 2 x 1 b W 5 z M S 5 7 Q 2 9 s d W 1 u N y w 2 f S Z x d W 9 0 O y w m c X V v d D t T Z W N 0 a W 9 u M S 9 U Y W J s Z T A x M C A o U G F n Z S A 3 K S 9 B d X R v U m V t b 3 Z l Z E N v b H V t b n M x L n t D b 2 x 1 b W 4 4 L D d 9 J n F 1 b 3 Q 7 L C Z x d W 9 0 O 1 N l Y 3 R p b 2 4 x L 1 R h Y m x l M D E w I C h Q Y W d l I D c p L 0 F 1 d G 9 S Z W 1 v d m V k Q 2 9 s d W 1 u c z E u e 0 N v b H V t b j k s O H 0 m c X V v d D s s J n F 1 b 3 Q 7 U 2 V j d G l v b j E v V G F i b G U w M T A g K F B h Z 2 U g N y k v Q X V 0 b 1 J l b W 9 2 Z W R D b 2 x 1 b W 5 z M S 5 7 Q 2 9 s d W 1 u M T A s O X 0 m c X V v d D t d L C Z x d W 9 0 O 0 N v b H V t b k N v d W 5 0 J n F 1 b 3 Q 7 O j E w L C Z x d W 9 0 O 0 t l e U N v b H V t b k 5 h b W V z J n F 1 b 3 Q 7 O l t d L C Z x d W 9 0 O 0 N v b H V t b k l k Z W 5 0 a X R p Z X M m c X V v d D s 6 W y Z x d W 9 0 O 1 N l Y 3 R p b 2 4 x L 1 R h Y m x l M D E w I C h Q Y W d l I D c p L 0 F 1 d G 9 S Z W 1 v d m V k Q 2 9 s d W 1 u c z E u e 0 N v b H V t b j E s M H 0 m c X V v d D s s J n F 1 b 3 Q 7 U 2 V j d G l v b j E v V G F i b G U w M T A g K F B h Z 2 U g N y k v Q X V 0 b 1 J l b W 9 2 Z W R D b 2 x 1 b W 5 z M S 5 7 Q 2 9 s d W 1 u M i w x f S Z x d W 9 0 O y w m c X V v d D t T Z W N 0 a W 9 u M S 9 U Y W J s Z T A x M C A o U G F n Z S A 3 K S 9 B d X R v U m V t b 3 Z l Z E N v b H V t b n M x L n t D b 2 x 1 b W 4 z L D J 9 J n F 1 b 3 Q 7 L C Z x d W 9 0 O 1 N l Y 3 R p b 2 4 x L 1 R h Y m x l M D E w I C h Q Y W d l I D c p L 0 F 1 d G 9 S Z W 1 v d m V k Q 2 9 s d W 1 u c z E u e 0 N v b H V t b j Q s M 3 0 m c X V v d D s s J n F 1 b 3 Q 7 U 2 V j d G l v b j E v V G F i b G U w M T A g K F B h Z 2 U g N y k v Q X V 0 b 1 J l b W 9 2 Z W R D b 2 x 1 b W 5 z M S 5 7 Q 2 9 s d W 1 u N S w 0 f S Z x d W 9 0 O y w m c X V v d D t T Z W N 0 a W 9 u M S 9 U Y W J s Z T A x M C A o U G F n Z S A 3 K S 9 B d X R v U m V t b 3 Z l Z E N v b H V t b n M x L n t D b 2 x 1 b W 4 2 L D V 9 J n F 1 b 3 Q 7 L C Z x d W 9 0 O 1 N l Y 3 R p b 2 4 x L 1 R h Y m x l M D E w I C h Q Y W d l I D c p L 0 F 1 d G 9 S Z W 1 v d m V k Q 2 9 s d W 1 u c z E u e 0 N v b H V t b j c s N n 0 m c X V v d D s s J n F 1 b 3 Q 7 U 2 V j d G l v b j E v V G F i b G U w M T A g K F B h Z 2 U g N y k v Q X V 0 b 1 J l b W 9 2 Z W R D b 2 x 1 b W 5 z M S 5 7 Q 2 9 s d W 1 u O C w 3 f S Z x d W 9 0 O y w m c X V v d D t T Z W N 0 a W 9 u M S 9 U Y W J s Z T A x M C A o U G F n Z S A 3 K S 9 B d X R v U m V t b 3 Z l Z E N v b H V t b n M x L n t D b 2 x 1 b W 4 5 L D h 9 J n F 1 b 3 Q 7 L C Z x d W 9 0 O 1 N l Y 3 R p b 2 4 x L 1 R h Y m x l M D E w I C h Q Y W d l I D c p L 0 F 1 d G 9 S Z W 1 v d m V k Q 2 9 s d W 1 u c z E u e 0 N v b H V t b j E 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T E l M j A o U G F n Z S U y M D g 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N i 0 x M l Q w N j o z M j o 1 N y 4 2 O T U w M D E x 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E x I C h Q Y W d l I D g p L 0 F 1 d G 9 S Z W 1 v d m V k Q 2 9 s d W 1 u c z E u e 0 N v b H V t b j E s M H 0 m c X V v d D s s J n F 1 b 3 Q 7 U 2 V j d G l v b j E v V G F i b G U w M T E g K F B h Z 2 U g O C k v Q X V 0 b 1 J l b W 9 2 Z W R D b 2 x 1 b W 5 z M S 5 7 Q 2 9 s d W 1 u M i w x f S Z x d W 9 0 O y w m c X V v d D t T Z W N 0 a W 9 u M S 9 U Y W J s Z T A x M S A o U G F n Z S A 4 K S 9 B d X R v U m V t b 3 Z l Z E N v b H V t b n M x L n t D b 2 x 1 b W 4 z L D J 9 J n F 1 b 3 Q 7 L C Z x d W 9 0 O 1 N l Y 3 R p b 2 4 x L 1 R h Y m x l M D E x I C h Q Y W d l I D g p L 0 F 1 d G 9 S Z W 1 v d m V k Q 2 9 s d W 1 u c z E u e 0 N v b H V t b j Q s M 3 0 m c X V v d D s s J n F 1 b 3 Q 7 U 2 V j d G l v b j E v V G F i b G U w M T E g K F B h Z 2 U g O C k v Q X V 0 b 1 J l b W 9 2 Z W R D b 2 x 1 b W 5 z M S 5 7 Q 2 9 s d W 1 u N S w 0 f S Z x d W 9 0 O y w m c X V v d D t T Z W N 0 a W 9 u M S 9 U Y W J s Z T A x M S A o U G F n Z S A 4 K S 9 B d X R v U m V t b 3 Z l Z E N v b H V t b n M x L n t D b 2 x 1 b W 4 2 L D V 9 J n F 1 b 3 Q 7 L C Z x d W 9 0 O 1 N l Y 3 R p b 2 4 x L 1 R h Y m x l M D E x I C h Q Y W d l I D g p L 0 F 1 d G 9 S Z W 1 v d m V k Q 2 9 s d W 1 u c z E u e 0 N v b H V t b j c s N n 0 m c X V v d D s s J n F 1 b 3 Q 7 U 2 V j d G l v b j E v V G F i b G U w M T E g K F B h Z 2 U g O C k v Q X V 0 b 1 J l b W 9 2 Z W R D b 2 x 1 b W 5 z M S 5 7 Q 2 9 s d W 1 u O C w 3 f S Z x d W 9 0 O y w m c X V v d D t T Z W N 0 a W 9 u M S 9 U Y W J s Z T A x M S A o U G F n Z S A 4 K S 9 B d X R v U m V t b 3 Z l Z E N v b H V t b n M x L n t D b 2 x 1 b W 4 5 L D h 9 J n F 1 b 3 Q 7 L C Z x d W 9 0 O 1 N l Y 3 R p b 2 4 x L 1 R h Y m x l M D E x I C h Q Y W d l I D g p L 0 F 1 d G 9 S Z W 1 v d m V k Q 2 9 s d W 1 u c z E u e 0 N v b H V t b j E w L D l 9 J n F 1 b 3 Q 7 X S w m c X V v d D t D b 2 x 1 b W 5 D b 3 V u d C Z x d W 9 0 O z o x M C w m c X V v d D t L Z X l D b 2 x 1 b W 5 O Y W 1 l c y Z x d W 9 0 O z p b X S w m c X V v d D t D b 2 x 1 b W 5 J Z G V u d G l 0 a W V z J n F 1 b 3 Q 7 O l s m c X V v d D t T Z W N 0 a W 9 u M S 9 U Y W J s Z T A x M S A o U G F n Z S A 4 K S 9 B d X R v U m V t b 3 Z l Z E N v b H V t b n M x L n t D b 2 x 1 b W 4 x L D B 9 J n F 1 b 3 Q 7 L C Z x d W 9 0 O 1 N l Y 3 R p b 2 4 x L 1 R h Y m x l M D E x I C h Q Y W d l I D g p L 0 F 1 d G 9 S Z W 1 v d m V k Q 2 9 s d W 1 u c z E u e 0 N v b H V t b j I s M X 0 m c X V v d D s s J n F 1 b 3 Q 7 U 2 V j d G l v b j E v V G F i b G U w M T E g K F B h Z 2 U g O C k v Q X V 0 b 1 J l b W 9 2 Z W R D b 2 x 1 b W 5 z M S 5 7 Q 2 9 s d W 1 u M y w y f S Z x d W 9 0 O y w m c X V v d D t T Z W N 0 a W 9 u M S 9 U Y W J s Z T A x M S A o U G F n Z S A 4 K S 9 B d X R v U m V t b 3 Z l Z E N v b H V t b n M x L n t D b 2 x 1 b W 4 0 L D N 9 J n F 1 b 3 Q 7 L C Z x d W 9 0 O 1 N l Y 3 R p b 2 4 x L 1 R h Y m x l M D E x I C h Q Y W d l I D g p L 0 F 1 d G 9 S Z W 1 v d m V k Q 2 9 s d W 1 u c z E u e 0 N v b H V t b j U s N H 0 m c X V v d D s s J n F 1 b 3 Q 7 U 2 V j d G l v b j E v V G F i b G U w M T E g K F B h Z 2 U g O C k v Q X V 0 b 1 J l b W 9 2 Z W R D b 2 x 1 b W 5 z M S 5 7 Q 2 9 s d W 1 u N i w 1 f S Z x d W 9 0 O y w m c X V v d D t T Z W N 0 a W 9 u M S 9 U Y W J s Z T A x M S A o U G F n Z S A 4 K S 9 B d X R v U m V t b 3 Z l Z E N v b H V t b n M x L n t D b 2 x 1 b W 4 3 L D Z 9 J n F 1 b 3 Q 7 L C Z x d W 9 0 O 1 N l Y 3 R p b 2 4 x L 1 R h Y m x l M D E x I C h Q Y W d l I D g p L 0 F 1 d G 9 S Z W 1 v d m V k Q 2 9 s d W 1 u c z E u e 0 N v b H V t b j g s N 3 0 m c X V v d D s s J n F 1 b 3 Q 7 U 2 V j d G l v b j E v V G F i b G U w M T E g K F B h Z 2 U g O C k v Q X V 0 b 1 J l b W 9 2 Z W R D b 2 x 1 b W 5 z M S 5 7 Q 2 9 s d W 1 u O S w 4 f S Z x d W 9 0 O y w m c X V v d D t T Z W N 0 a W 9 u M S 9 U Y W J s Z T A x M S A o U G F n Z S A 4 K S 9 B d X R v U m V t b 3 Z l Z E N v b H V t b n M x L n t D b 2 x 1 b W 4 x M C 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E y J T I w K F B h Z 2 U l M j A 5 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Y t M T J U M D Y 6 M z M 6 M j E u N j g 2 N T k w N l o i L z 4 8 R W 5 0 c n k g V H l w Z T 0 i R m l s b E N v b H V t b l R 5 c G V z I i B W Y W x 1 Z T 0 i c 0 F 3 T U d C Z 1 V F Q m d Z R U 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x M i A o U G F n Z S A 5 K S 9 B d X R v U m V t b 3 Z l Z E N v b H V t b n M x L n t D b 2 x 1 b W 4 x L D B 9 J n F 1 b 3 Q 7 L C Z x d W 9 0 O 1 N l Y 3 R p b 2 4 x L 1 R h Y m x l M D E y I C h Q Y W d l I D k p L 0 F 1 d G 9 S Z W 1 v d m V k Q 2 9 s d W 1 u c z E u e 0 N v b H V t b j I s M X 0 m c X V v d D s s J n F 1 b 3 Q 7 U 2 V j d G l v b j E v V G F i b G U w M T I g K F B h Z 2 U g O S k v Q X V 0 b 1 J l b W 9 2 Z W R D b 2 x 1 b W 5 z M S 5 7 Q 2 9 s d W 1 u M y w y f S Z x d W 9 0 O y w m c X V v d D t T Z W N 0 a W 9 u M S 9 U Y W J s Z T A x M i A o U G F n Z S A 5 K S 9 B d X R v U m V t b 3 Z l Z E N v b H V t b n M x L n t D b 2 x 1 b W 4 0 L D N 9 J n F 1 b 3 Q 7 L C Z x d W 9 0 O 1 N l Y 3 R p b 2 4 x L 1 R h Y m x l M D E y I C h Q Y W d l I D k p L 0 F 1 d G 9 S Z W 1 v d m V k Q 2 9 s d W 1 u c z E u e 0 N v b H V t b j U s N H 0 m c X V v d D s s J n F 1 b 3 Q 7 U 2 V j d G l v b j E v V G F i b G U w M T I g K F B h Z 2 U g O S k v Q X V 0 b 1 J l b W 9 2 Z W R D b 2 x 1 b W 5 z M S 5 7 Q 2 9 s d W 1 u N i w 1 f S Z x d W 9 0 O y w m c X V v d D t T Z W N 0 a W 9 u M S 9 U Y W J s Z T A x M i A o U G F n Z S A 5 K S 9 B d X R v U m V t b 3 Z l Z E N v b H V t b n M x L n t D b 2 x 1 b W 4 3 L D Z 9 J n F 1 b 3 Q 7 L C Z x d W 9 0 O 1 N l Y 3 R p b 2 4 x L 1 R h Y m x l M D E y I C h Q Y W d l I D k p L 0 F 1 d G 9 S Z W 1 v d m V k Q 2 9 s d W 1 u c z E u e 0 N v b H V t b j g s N 3 0 m c X V v d D s s J n F 1 b 3 Q 7 U 2 V j d G l v b j E v V G F i b G U w M T I g K F B h Z 2 U g O S k v Q X V 0 b 1 J l b W 9 2 Z W R D b 2 x 1 b W 5 z M S 5 7 Q 2 9 s d W 1 u O S w 4 f S Z x d W 9 0 O y w m c X V v d D t T Z W N 0 a W 9 u M S 9 U Y W J s Z T A x M i A o U G F n Z S A 5 K S 9 B d X R v U m V t b 3 Z l Z E N v b H V t b n M x L n t D b 2 x 1 b W 4 x M C w 5 f S Z x d W 9 0 O 1 0 s J n F 1 b 3 Q 7 Q 2 9 s d W 1 u Q 2 9 1 b n Q m c X V v d D s 6 M T A s J n F 1 b 3 Q 7 S 2 V 5 Q 2 9 s d W 1 u T m F t Z X M m c X V v d D s 6 W 1 0 s J n F 1 b 3 Q 7 Q 2 9 s d W 1 u S W R l b n R p d G l l c y Z x d W 9 0 O z p b J n F 1 b 3 Q 7 U 2 V j d G l v b j E v V G F i b G U w M T I g K F B h Z 2 U g O S k v Q X V 0 b 1 J l b W 9 2 Z W R D b 2 x 1 b W 5 z M S 5 7 Q 2 9 s d W 1 u M S w w f S Z x d W 9 0 O y w m c X V v d D t T Z W N 0 a W 9 u M S 9 U Y W J s Z T A x M i A o U G F n Z S A 5 K S 9 B d X R v U m V t b 3 Z l Z E N v b H V t b n M x L n t D b 2 x 1 b W 4 y L D F 9 J n F 1 b 3 Q 7 L C Z x d W 9 0 O 1 N l Y 3 R p b 2 4 x L 1 R h Y m x l M D E y I C h Q Y W d l I D k p L 0 F 1 d G 9 S Z W 1 v d m V k Q 2 9 s d W 1 u c z E u e 0 N v b H V t b j M s M n 0 m c X V v d D s s J n F 1 b 3 Q 7 U 2 V j d G l v b j E v V G F i b G U w M T I g K F B h Z 2 U g O S k v Q X V 0 b 1 J l b W 9 2 Z W R D b 2 x 1 b W 5 z M S 5 7 Q 2 9 s d W 1 u N C w z f S Z x d W 9 0 O y w m c X V v d D t T Z W N 0 a W 9 u M S 9 U Y W J s Z T A x M i A o U G F n Z S A 5 K S 9 B d X R v U m V t b 3 Z l Z E N v b H V t b n M x L n t D b 2 x 1 b W 4 1 L D R 9 J n F 1 b 3 Q 7 L C Z x d W 9 0 O 1 N l Y 3 R p b 2 4 x L 1 R h Y m x l M D E y I C h Q Y W d l I D k p L 0 F 1 d G 9 S Z W 1 v d m V k Q 2 9 s d W 1 u c z E u e 0 N v b H V t b j Y s N X 0 m c X V v d D s s J n F 1 b 3 Q 7 U 2 V j d G l v b j E v V G F i b G U w M T I g K F B h Z 2 U g O S k v Q X V 0 b 1 J l b W 9 2 Z W R D b 2 x 1 b W 5 z M S 5 7 Q 2 9 s d W 1 u N y w 2 f S Z x d W 9 0 O y w m c X V v d D t T Z W N 0 a W 9 u M S 9 U Y W J s Z T A x M i A o U G F n Z S A 5 K S 9 B d X R v U m V t b 3 Z l Z E N v b H V t b n M x L n t D b 2 x 1 b W 4 4 L D d 9 J n F 1 b 3 Q 7 L C Z x d W 9 0 O 1 N l Y 3 R p b 2 4 x L 1 R h Y m x l M D E y I C h Q Y W d l I D k p L 0 F 1 d G 9 S Z W 1 v d m V k Q 2 9 s d W 1 u c z E u e 0 N v b H V t b j k s O H 0 m c X V v d D s s J n F 1 b 3 Q 7 U 2 V j d G l v b j E v V G F i b G U w M T I g K F B h Z 2 U g O S 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x M y U y M C h Q Y W d l J T I w M T A 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N i 0 x M l Q w N j o z M z o 0 N y 4 2 N z I 0 N T Q 1 W i I v P j x F b n R y e S B U e X B l P S J G a W x s Q 2 9 s d W 1 u V H l w Z X M i I F Z h b H V l P S J z Q X d Z 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E z I C h Q Y W d l I D E w K S 9 B d X R v U m V t b 3 Z l Z E N v b H V t b n M x L n t D b 2 x 1 b W 4 x L D B 9 J n F 1 b 3 Q 7 L C Z x d W 9 0 O 1 N l Y 3 R p b 2 4 x L 1 R h Y m x l M D E z I C h Q Y W d l I D E w K S 9 B d X R v U m V t b 3 Z l Z E N v b H V t b n M x L n t D b 2 x 1 b W 4 y L D F 9 J n F 1 b 3 Q 7 L C Z x d W 9 0 O 1 N l Y 3 R p b 2 4 x L 1 R h Y m x l M D E z I C h Q Y W d l I D E w K S 9 B d X R v U m V t b 3 Z l Z E N v b H V t b n M x L n t D b 2 x 1 b W 4 z L D J 9 J n F 1 b 3 Q 7 L C Z x d W 9 0 O 1 N l Y 3 R p b 2 4 x L 1 R h Y m x l M D E z I C h Q Y W d l I D E w K S 9 B d X R v U m V t b 3 Z l Z E N v b H V t b n M x L n t D b 2 x 1 b W 4 0 L D N 9 J n F 1 b 3 Q 7 L C Z x d W 9 0 O 1 N l Y 3 R p b 2 4 x L 1 R h Y m x l M D E z I C h Q Y W d l I D E w K S 9 B d X R v U m V t b 3 Z l Z E N v b H V t b n M x L n t D b 2 x 1 b W 4 1 L D R 9 J n F 1 b 3 Q 7 L C Z x d W 9 0 O 1 N l Y 3 R p b 2 4 x L 1 R h Y m x l M D E z I C h Q Y W d l I D E w K S 9 B d X R v U m V t b 3 Z l Z E N v b H V t b n M x L n t D b 2 x 1 b W 4 2 L D V 9 J n F 1 b 3 Q 7 L C Z x d W 9 0 O 1 N l Y 3 R p b 2 4 x L 1 R h Y m x l M D E z I C h Q Y W d l I D E w K S 9 B d X R v U m V t b 3 Z l Z E N v b H V t b n M x L n t D b 2 x 1 b W 4 3 L D Z 9 J n F 1 b 3 Q 7 L C Z x d W 9 0 O 1 N l Y 3 R p b 2 4 x L 1 R h Y m x l M D E z I C h Q Y W d l I D E w K S 9 B d X R v U m V t b 3 Z l Z E N v b H V t b n M x L n t D b 2 x 1 b W 4 4 L D d 9 J n F 1 b 3 Q 7 L C Z x d W 9 0 O 1 N l Y 3 R p b 2 4 x L 1 R h Y m x l M D E z I C h Q Y W d l I D E w K S 9 B d X R v U m V t b 3 Z l Z E N v b H V t b n M x L n t D b 2 x 1 b W 4 5 L D h 9 J n F 1 b 3 Q 7 L C Z x d W 9 0 O 1 N l Y 3 R p b 2 4 x L 1 R h Y m x l M D E z I C h Q Y W d l I D E w K S 9 B d X R v U m V t b 3 Z l Z E N v b H V t b n M x L n t D b 2 x 1 b W 4 x M C w 5 f S Z x d W 9 0 O 1 0 s J n F 1 b 3 Q 7 Q 2 9 s d W 1 u Q 2 9 1 b n Q m c X V v d D s 6 M T A s J n F 1 b 3 Q 7 S 2 V 5 Q 2 9 s d W 1 u T m F t Z X M m c X V v d D s 6 W 1 0 s J n F 1 b 3 Q 7 Q 2 9 s d W 1 u S W R l b n R p d G l l c y Z x d W 9 0 O z p b J n F 1 b 3 Q 7 U 2 V j d G l v b j E v V G F i b G U w M T M g K F B h Z 2 U g M T A p L 0 F 1 d G 9 S Z W 1 v d m V k Q 2 9 s d W 1 u c z E u e 0 N v b H V t b j E s M H 0 m c X V v d D s s J n F 1 b 3 Q 7 U 2 V j d G l v b j E v V G F i b G U w M T M g K F B h Z 2 U g M T A p L 0 F 1 d G 9 S Z W 1 v d m V k Q 2 9 s d W 1 u c z E u e 0 N v b H V t b j I s M X 0 m c X V v d D s s J n F 1 b 3 Q 7 U 2 V j d G l v b j E v V G F i b G U w M T M g K F B h Z 2 U g M T A p L 0 F 1 d G 9 S Z W 1 v d m V k Q 2 9 s d W 1 u c z E u e 0 N v b H V t b j M s M n 0 m c X V v d D s s J n F 1 b 3 Q 7 U 2 V j d G l v b j E v V G F i b G U w M T M g K F B h Z 2 U g M T A p L 0 F 1 d G 9 S Z W 1 v d m V k Q 2 9 s d W 1 u c z E u e 0 N v b H V t b j Q s M 3 0 m c X V v d D s s J n F 1 b 3 Q 7 U 2 V j d G l v b j E v V G F i b G U w M T M g K F B h Z 2 U g M T A p L 0 F 1 d G 9 S Z W 1 v d m V k Q 2 9 s d W 1 u c z E u e 0 N v b H V t b j U s N H 0 m c X V v d D s s J n F 1 b 3 Q 7 U 2 V j d G l v b j E v V G F i b G U w M T M g K F B h Z 2 U g M T A p L 0 F 1 d G 9 S Z W 1 v d m V k Q 2 9 s d W 1 u c z E u e 0 N v b H V t b j Y s N X 0 m c X V v d D s s J n F 1 b 3 Q 7 U 2 V j d G l v b j E v V G F i b G U w M T M g K F B h Z 2 U g M T A p L 0 F 1 d G 9 S Z W 1 v d m V k Q 2 9 s d W 1 u c z E u e 0 N v b H V t b j c s N n 0 m c X V v d D s s J n F 1 b 3 Q 7 U 2 V j d G l v b j E v V G F i b G U w M T M g K F B h Z 2 U g M T A p L 0 F 1 d G 9 S Z W 1 v d m V k Q 2 9 s d W 1 u c z E u e 0 N v b H V t b j g s N 3 0 m c X V v d D s s J n F 1 b 3 Q 7 U 2 V j d G l v b j E v V G F i b G U w M T M g K F B h Z 2 U g M T A p L 0 F 1 d G 9 S Z W 1 v d m V k Q 2 9 s d W 1 u c z E u e 0 N v b H V t b j k s O H 0 m c X V v d D s s J n F 1 b 3 Q 7 U 2 V j d G l v b j E v V G F i b G U w M T M g K F B h Z 2 U g M T A p L 0 F 1 d G 9 S Z W 1 v d m V k Q 2 9 s d W 1 u c z E u e 0 N v b H V t b j E w L D l 9 J n F 1 b 3 Q 7 X S w m c X V v d D t S Z W x h d G l v b n N o a X B J b m Z v J n F 1 b 3 Q 7 O l t d f S I v P j x F b n R y e S B U e X B l P S J S Z X N 1 b H R U e X B l I i B W Y W x 1 Z T 0 i c 0 V 4 Y 2 V w d G l v b i I v P j x F b n R y e S B U e X B l P S J G a W x s T 2 J q Z W N 0 V H l w Z S I g V m F s d W U 9 I n N D b 2 5 u Z W N 0 a W 9 u T 2 5 s e S I v P j x F b n R y e S B U e X B l P S J O Y W 1 l V X B k Y X R l Z E F m d G V y R m l s b C I g V m F s d W U 9 I m w w I i 8 + P C 9 T d G F i b G V F b n R y a W V z P j w v S X R l b T 4 8 S X R l b T 4 8 S X R l b U x v Y 2 F 0 a W 9 u P j x J d G V t V H l w Z T 5 G b 3 J t d W x h P C 9 J d G V t V H l w Z T 4 8 S X R l b V B h d G g + U 2 V j d G l v b j E v V G F i b G U w M T Q l M j A o U G F n Z S U y M D E x 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Y t M T J U M D Y 6 M z Q 6 M z I u O D g w N D k 4 M l o i L z 4 8 R W 5 0 c n k g V H l w Z T 0 i R m l s b E N v b H V t b l R 5 c G V z I i B W Y W x 1 Z T 0 i c 0 F 3 W U d C Z 1 V F Q m d Z R U 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x N C A o U G F n Z S A x M S k v Q X V 0 b 1 J l b W 9 2 Z W R D b 2 x 1 b W 5 z M S 5 7 Q 2 9 s d W 1 u M S w w f S Z x d W 9 0 O y w m c X V v d D t T Z W N 0 a W 9 u M S 9 U Y W J s Z T A x N C A o U G F n Z S A x M S k v Q X V 0 b 1 J l b W 9 2 Z W R D b 2 x 1 b W 5 z M S 5 7 Q 2 9 s d W 1 u M i w x f S Z x d W 9 0 O y w m c X V v d D t T Z W N 0 a W 9 u M S 9 U Y W J s Z T A x N C A o U G F n Z S A x M S k v Q X V 0 b 1 J l b W 9 2 Z W R D b 2 x 1 b W 5 z M S 5 7 Q 2 9 s d W 1 u M y w y f S Z x d W 9 0 O y w m c X V v d D t T Z W N 0 a W 9 u M S 9 U Y W J s Z T A x N C A o U G F n Z S A x M S k v Q X V 0 b 1 J l b W 9 2 Z W R D b 2 x 1 b W 5 z M S 5 7 Q 2 9 s d W 1 u N C w z f S Z x d W 9 0 O y w m c X V v d D t T Z W N 0 a W 9 u M S 9 U Y W J s Z T A x N C A o U G F n Z S A x M S k v Q X V 0 b 1 J l b W 9 2 Z W R D b 2 x 1 b W 5 z M S 5 7 Q 2 9 s d W 1 u N S w 0 f S Z x d W 9 0 O y w m c X V v d D t T Z W N 0 a W 9 u M S 9 U Y W J s Z T A x N C A o U G F n Z S A x M S k v Q X V 0 b 1 J l b W 9 2 Z W R D b 2 x 1 b W 5 z M S 5 7 Q 2 9 s d W 1 u N i w 1 f S Z x d W 9 0 O y w m c X V v d D t T Z W N 0 a W 9 u M S 9 U Y W J s Z T A x N C A o U G F n Z S A x M S k v Q X V 0 b 1 J l b W 9 2 Z W R D b 2 x 1 b W 5 z M S 5 7 Q 2 9 s d W 1 u N y w 2 f S Z x d W 9 0 O y w m c X V v d D t T Z W N 0 a W 9 u M S 9 U Y W J s Z T A x N C A o U G F n Z S A x M S k v Q X V 0 b 1 J l b W 9 2 Z W R D b 2 x 1 b W 5 z M S 5 7 Q 2 9 s d W 1 u O C w 3 f S Z x d W 9 0 O y w m c X V v d D t T Z W N 0 a W 9 u M S 9 U Y W J s Z T A x N C A o U G F n Z S A x M S k v Q X V 0 b 1 J l b W 9 2 Z W R D b 2 x 1 b W 5 z M S 5 7 Q 2 9 s d W 1 u O S w 4 f S Z x d W 9 0 O y w m c X V v d D t T Z W N 0 a W 9 u M S 9 U Y W J s Z T A x N C A o U G F n Z S A x M S k v Q X V 0 b 1 J l b W 9 2 Z W R D b 2 x 1 b W 5 z M S 5 7 Q 2 9 s d W 1 u M T A s O X 0 m c X V v d D t d L C Z x d W 9 0 O 0 N v b H V t b k N v d W 5 0 J n F 1 b 3 Q 7 O j E w L C Z x d W 9 0 O 0 t l e U N v b H V t b k 5 h b W V z J n F 1 b 3 Q 7 O l t d L C Z x d W 9 0 O 0 N v b H V t b k l k Z W 5 0 a X R p Z X M m c X V v d D s 6 W y Z x d W 9 0 O 1 N l Y 3 R p b 2 4 x L 1 R h Y m x l M D E 0 I C h Q Y W d l I D E x K S 9 B d X R v U m V t b 3 Z l Z E N v b H V t b n M x L n t D b 2 x 1 b W 4 x L D B 9 J n F 1 b 3 Q 7 L C Z x d W 9 0 O 1 N l Y 3 R p b 2 4 x L 1 R h Y m x l M D E 0 I C h Q Y W d l I D E x K S 9 B d X R v U m V t b 3 Z l Z E N v b H V t b n M x L n t D b 2 x 1 b W 4 y L D F 9 J n F 1 b 3 Q 7 L C Z x d W 9 0 O 1 N l Y 3 R p b 2 4 x L 1 R h Y m x l M D E 0 I C h Q Y W d l I D E x K S 9 B d X R v U m V t b 3 Z l Z E N v b H V t b n M x L n t D b 2 x 1 b W 4 z L D J 9 J n F 1 b 3 Q 7 L C Z x d W 9 0 O 1 N l Y 3 R p b 2 4 x L 1 R h Y m x l M D E 0 I C h Q Y W d l I D E x K S 9 B d X R v U m V t b 3 Z l Z E N v b H V t b n M x L n t D b 2 x 1 b W 4 0 L D N 9 J n F 1 b 3 Q 7 L C Z x d W 9 0 O 1 N l Y 3 R p b 2 4 x L 1 R h Y m x l M D E 0 I C h Q Y W d l I D E x K S 9 B d X R v U m V t b 3 Z l Z E N v b H V t b n M x L n t D b 2 x 1 b W 4 1 L D R 9 J n F 1 b 3 Q 7 L C Z x d W 9 0 O 1 N l Y 3 R p b 2 4 x L 1 R h Y m x l M D E 0 I C h Q Y W d l I D E x K S 9 B d X R v U m V t b 3 Z l Z E N v b H V t b n M x L n t D b 2 x 1 b W 4 2 L D V 9 J n F 1 b 3 Q 7 L C Z x d W 9 0 O 1 N l Y 3 R p b 2 4 x L 1 R h Y m x l M D E 0 I C h Q Y W d l I D E x K S 9 B d X R v U m V t b 3 Z l Z E N v b H V t b n M x L n t D b 2 x 1 b W 4 3 L D Z 9 J n F 1 b 3 Q 7 L C Z x d W 9 0 O 1 N l Y 3 R p b 2 4 x L 1 R h Y m x l M D E 0 I C h Q Y W d l I D E x K S 9 B d X R v U m V t b 3 Z l Z E N v b H V t b n M x L n t D b 2 x 1 b W 4 4 L D d 9 J n F 1 b 3 Q 7 L C Z x d W 9 0 O 1 N l Y 3 R p b 2 4 x L 1 R h Y m x l M D E 0 I C h Q Y W d l I D E x K S 9 B d X R v U m V t b 3 Z l Z E N v b H V t b n M x L n t D b 2 x 1 b W 4 5 L D h 9 J n F 1 b 3 Q 7 L C Z x d W 9 0 O 1 N l Y 3 R p b 2 4 x L 1 R h Y m x l M D E 0 I C h Q Y W d l I D E x K S 9 B d X R v U m V t b 3 Z l Z E N v b H V t b n M x L n t D b 2 x 1 b W 4 x M C w 5 f S Z x d W 9 0 O 1 0 s J n F 1 b 3 Q 7 U m V s Y X R p b 2 5 z a G l w S W 5 m b y Z x d W 9 0 O z p b X X 0 i L z 4 8 R W 5 0 c n k g V H l w Z T 0 i U m V z d W x 0 V H l w Z S I g V m F s d W U 9 I n N F e G N l c H R p b 2 4 i L z 4 8 R W 5 0 c n k g V H l w Z T 0 i R m l s b E 9 i a m V j d F R 5 c G U i I F Z h b H V l P S J z Q 2 9 u b m V j d G l v b k 9 u b H k i L z 4 8 R W 5 0 c n k g V H l w Z T 0 i T m F t Z V V w Z G F 0 Z W R B Z n R l c k Z p b G w i I F Z h b H V l P S J s M C I v P j w v U 3 R h Y m x l R W 5 0 c m l l c z 4 8 L 0 l 0 Z W 0 + P E l 0 Z W 0 + P E l 0 Z W 1 M b 2 N h d G l v b j 4 8 S X R l b V R 5 c G U + R m 9 y b X V s Y T w v S X R l b V R 5 c G U + P E l 0 Z W 1 Q Y X R o P l N l Y 3 R p b 2 4 x L 1 R h Y m x l M D E 1 J T I w K F B h Z 2 U l M j A x 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2 L T E y V D A 2 O j M 0 O j U 4 L j k 3 M D I z N D J a I i 8 + P E V u d H J 5 I F R 5 c G U 9 I k Z p b G x D b 2 x 1 b W 5 U e X B l c y I g V m F s d W U 9 I n N B d 0 1 H Q m d V R U J n W 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T U g K F B h Z 2 U g M T I p L 0 F 1 d G 9 S Z W 1 v d m V k Q 2 9 s d W 1 u c z E u e 0 N v b H V t b j E s M H 0 m c X V v d D s s J n F 1 b 3 Q 7 U 2 V j d G l v b j E v V G F i b G U w M T U g K F B h Z 2 U g M T I p L 0 F 1 d G 9 S Z W 1 v d m V k Q 2 9 s d W 1 u c z E u e 0 N v b H V t b j I s M X 0 m c X V v d D s s J n F 1 b 3 Q 7 U 2 V j d G l v b j E v V G F i b G U w M T U g K F B h Z 2 U g M T I p L 0 F 1 d G 9 S Z W 1 v d m V k Q 2 9 s d W 1 u c z E u e 0 N v b H V t b j M s M n 0 m c X V v d D s s J n F 1 b 3 Q 7 U 2 V j d G l v b j E v V G F i b G U w M T U g K F B h Z 2 U g M T I p L 0 F 1 d G 9 S Z W 1 v d m V k Q 2 9 s d W 1 u c z E u e 0 N v b H V t b j Q s M 3 0 m c X V v d D s s J n F 1 b 3 Q 7 U 2 V j d G l v b j E v V G F i b G U w M T U g K F B h Z 2 U g M T I p L 0 F 1 d G 9 S Z W 1 v d m V k Q 2 9 s d W 1 u c z E u e 0 N v b H V t b j U s N H 0 m c X V v d D s s J n F 1 b 3 Q 7 U 2 V j d G l v b j E v V G F i b G U w M T U g K F B h Z 2 U g M T I p L 0 F 1 d G 9 S Z W 1 v d m V k Q 2 9 s d W 1 u c z E u e 0 N v b H V t b j Y s N X 0 m c X V v d D s s J n F 1 b 3 Q 7 U 2 V j d G l v b j E v V G F i b G U w M T U g K F B h Z 2 U g M T I p L 0 F 1 d G 9 S Z W 1 v d m V k Q 2 9 s d W 1 u c z E u e 0 N v b H V t b j c s N n 0 m c X V v d D s s J n F 1 b 3 Q 7 U 2 V j d G l v b j E v V G F i b G U w M T U g K F B h Z 2 U g M T I p L 0 F 1 d G 9 S Z W 1 v d m V k Q 2 9 s d W 1 u c z E u e 0 N v b H V t b j g s N 3 0 m c X V v d D s s J n F 1 b 3 Q 7 U 2 V j d G l v b j E v V G F i b G U w M T U g K F B h Z 2 U g M T I p L 0 F 1 d G 9 S Z W 1 v d m V k Q 2 9 s d W 1 u c z E u e 0 N v b H V t b j k s O H 0 m c X V v d D s s J n F 1 b 3 Q 7 U 2 V j d G l v b j E v V G F i b G U w M T U g K F B h Z 2 U g M T I p L 0 F 1 d G 9 S Z W 1 v d m V k Q 2 9 s d W 1 u c z E u e 0 N v b H V t b j E w L D l 9 J n F 1 b 3 Q 7 X S w m c X V v d D t D b 2 x 1 b W 5 D b 3 V u d C Z x d W 9 0 O z o x M C w m c X V v d D t L Z X l D b 2 x 1 b W 5 O Y W 1 l c y Z x d W 9 0 O z p b X S w m c X V v d D t D b 2 x 1 b W 5 J Z G V u d G l 0 a W V z J n F 1 b 3 Q 7 O l s m c X V v d D t T Z W N 0 a W 9 u M S 9 U Y W J s Z T A x N S A o U G F n Z S A x M i k v Q X V 0 b 1 J l b W 9 2 Z W R D b 2 x 1 b W 5 z M S 5 7 Q 2 9 s d W 1 u M S w w f S Z x d W 9 0 O y w m c X V v d D t T Z W N 0 a W 9 u M S 9 U Y W J s Z T A x N S A o U G F n Z S A x M i k v Q X V 0 b 1 J l b W 9 2 Z W R D b 2 x 1 b W 5 z M S 5 7 Q 2 9 s d W 1 u M i w x f S Z x d W 9 0 O y w m c X V v d D t T Z W N 0 a W 9 u M S 9 U Y W J s Z T A x N S A o U G F n Z S A x M i k v Q X V 0 b 1 J l b W 9 2 Z W R D b 2 x 1 b W 5 z M S 5 7 Q 2 9 s d W 1 u M y w y f S Z x d W 9 0 O y w m c X V v d D t T Z W N 0 a W 9 u M S 9 U Y W J s Z T A x N S A o U G F n Z S A x M i k v Q X V 0 b 1 J l b W 9 2 Z W R D b 2 x 1 b W 5 z M S 5 7 Q 2 9 s d W 1 u N C w z f S Z x d W 9 0 O y w m c X V v d D t T Z W N 0 a W 9 u M S 9 U Y W J s Z T A x N S A o U G F n Z S A x M i k v Q X V 0 b 1 J l b W 9 2 Z W R D b 2 x 1 b W 5 z M S 5 7 Q 2 9 s d W 1 u N S w 0 f S Z x d W 9 0 O y w m c X V v d D t T Z W N 0 a W 9 u M S 9 U Y W J s Z T A x N S A o U G F n Z S A x M i k v Q X V 0 b 1 J l b W 9 2 Z W R D b 2 x 1 b W 5 z M S 5 7 Q 2 9 s d W 1 u N i w 1 f S Z x d W 9 0 O y w m c X V v d D t T Z W N 0 a W 9 u M S 9 U Y W J s Z T A x N S A o U G F n Z S A x M i k v Q X V 0 b 1 J l b W 9 2 Z W R D b 2 x 1 b W 5 z M S 5 7 Q 2 9 s d W 1 u N y w 2 f S Z x d W 9 0 O y w m c X V v d D t T Z W N 0 a W 9 u M S 9 U Y W J s Z T A x N S A o U G F n Z S A x M i k v Q X V 0 b 1 J l b W 9 2 Z W R D b 2 x 1 b W 5 z M S 5 7 Q 2 9 s d W 1 u O C w 3 f S Z x d W 9 0 O y w m c X V v d D t T Z W N 0 a W 9 u M S 9 U Y W J s Z T A x N S A o U G F n Z S A x M i k v Q X V 0 b 1 J l b W 9 2 Z W R D b 2 x 1 b W 5 z M S 5 7 Q 2 9 s d W 1 u O S w 4 f S Z x d W 9 0 O y w m c X V v d D t T Z W N 0 a W 9 u M S 9 U Y W J s Z T A x N S A o U G F n Z S A x M i k v Q X V 0 b 1 J l b W 9 2 Z W R D b 2 x 1 b W 5 z M S 5 7 Q 2 9 s d W 1 u M T A s O X 0 m c X V v d D t d L C Z x d W 9 0 O 1 J l b G F 0 a W 9 u c 2 h p c E l u Z m 8 m c X V v d D s 6 W 1 1 9 I i 8 + P E V u d H J 5 I F R 5 c G U 9 I l J l c 3 V s d F R 5 c G U i I F Z h b H V l P S J z R X h j Z X B 0 a W 9 u I i 8 + P E V u d H J 5 I F R 5 c G U 9 I k Z p b G x P Y m p l Y 3 R U e X B l I i B W Y W x 1 Z T 0 i c 0 N v b m 5 l Y 3 R p b 2 5 P b m x 5 I i 8 + P E V u d H J 5 I F R 5 c G U 9 I k 5 h b W V V c G R h d G V k Q W Z 0 Z X J G a W x s I i B W Y W x 1 Z T 0 i b D A i L z 4 8 L 1 N 0 Y W J s Z U V u d H J p Z X M + P C 9 J d G V t P j x J d G V t P j x J d G V t T G 9 j Y X R p b 2 4 + P E l 0 Z W 1 U e X B l P k Z v c m 1 1 b G E 8 L 0 l 0 Z W 1 U e X B l P j x J d G V t U G F 0 a D 5 T Z W N 0 a W 9 u M S 9 U Y W J s Z T A w O C U y M C h Q Y W d l J T I w N C k 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E 1 V D A 3 O j A 4 O j Q 4 L j c x N T Y w M T V a I i 8 + P E V u d H J 5 I F R 5 c G U 9 I k Z p b G x D b 2 x 1 b W 5 U e X B l c y I g V m F s d W U 9 I n N B d 1 l H Q m d V R U J n W U d C Z z 0 9 I i 8 + P E V u d H J 5 I F R 5 c G U 9 I k Z p b G x D b 2 x 1 b W 5 O Y W 1 l c y I g V m F s d W U 9 I n N b J n F 1 b 3 Q 7 U k I m c X V v d D s s J n F 1 b 3 Q 7 T 0 l C J n F 1 b 3 Q 7 L C Z x d W 9 0 O 0 5 B W k l W X G 5 W S k V S T 1 Z O S U t B J n F 1 b 3 Q 7 L C Z x d W 9 0 O 0 F E U k V T Q V x u V k p F U k 9 W T k l L Q S Z x d W 9 0 O y w m c X V v d D t J W k 5 P U 1 x u T 0 J W R V p F X G 4 o R V V S K S Z x d W 9 0 O y w m c X V v d D t V R E l P J n F 1 b 3 Q 7 L C Z x d W 9 0 O 1 B S Q V Z O Q S B P U 0 5 P V k E m c X V v d D s s J n F 1 b 3 Q 7 R E F U V U 1 c b k R P U 1 B J S k X E h k E m c X V v d D s s J n F 1 b 3 Q 7 V k l T S U 5 B X G 5 L Q U 1 B V E 5 F X G 5 T V E 9 Q R S Z x d W 9 0 O y w m c X V v d D t W U l N U Q V x u S 0 F N Q V R O R V x u U 1 R P U E U 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D g g K F B h Z 2 U g N C k g K D I p L 0 F 1 d G 9 S Z W 1 v d m V k Q 2 9 s d W 1 u c z E u e 1 J C L D B 9 J n F 1 b 3 Q 7 L C Z x d W 9 0 O 1 N l Y 3 R p b 2 4 x L 1 R h Y m x l M D A 4 I C h Q Y W d l I D Q p I C g y K S 9 B d X R v U m V t b 3 Z l Z E N v b H V t b n M x L n t P S U I s M X 0 m c X V v d D s s J n F 1 b 3 Q 7 U 2 V j d G l v b j E v V G F i b G U w M D g g K F B h Z 2 U g N C k g K D I p L 0 F 1 d G 9 S Z W 1 v d m V k Q 2 9 s d W 1 u c z E u e 0 5 B W k l W X G 5 W S k V S T 1 Z O S U t B L D J 9 J n F 1 b 3 Q 7 L C Z x d W 9 0 O 1 N l Y 3 R p b 2 4 x L 1 R h Y m x l M D A 4 I C h Q Y W d l I D Q p I C g y K S 9 B d X R v U m V t b 3 Z l Z E N v b H V t b n M x L n t B R F J F U 0 F c b l Z K R V J P V k 5 J S 0 E s M 3 0 m c X V v d D s s J n F 1 b 3 Q 7 U 2 V j d G l v b j E v V G F i b G U w M D g g K F B h Z 2 U g N C k g K D I p L 0 F 1 d G 9 S Z W 1 v d m V k Q 2 9 s d W 1 u c z E u e 0 l a T k 9 T X G 5 P Q l Z F W k V c b i h F V V I p L D R 9 J n F 1 b 3 Q 7 L C Z x d W 9 0 O 1 N l Y 3 R p b 2 4 x L 1 R h Y m x l M D A 4 I C h Q Y W d l I D Q p I C g y K S 9 B d X R v U m V t b 3 Z l Z E N v b H V t b n M x L n t V R E l P L D V 9 J n F 1 b 3 Q 7 L C Z x d W 9 0 O 1 N l Y 3 R p b 2 4 x L 1 R h Y m x l M D A 4 I C h Q Y W d l I D Q p I C g y K S 9 B d X R v U m V t b 3 Z l Z E N v b H V t b n M x L n t Q U k F W T k E g T 1 N O T 1 Z B L D Z 9 J n F 1 b 3 Q 7 L C Z x d W 9 0 O 1 N l Y 3 R p b 2 4 x L 1 R h Y m x l M D A 4 I C h Q Y W d l I D Q p I C g y K S 9 B d X R v U m V t b 3 Z l Z E N v b H V t b n M x L n t E Q V R V T V x u R E 9 T U E l K R c S G Q S w 3 f S Z x d W 9 0 O y w m c X V v d D t T Z W N 0 a W 9 u M S 9 U Y W J s Z T A w O C A o U G F n Z S A 0 K S A o M i k v Q X V 0 b 1 J l b W 9 2 Z W R D b 2 x 1 b W 5 z M S 5 7 V k l T S U 5 B X G 5 L Q U 1 B V E 5 F X G 5 T V E 9 Q R S w 4 f S Z x d W 9 0 O y w m c X V v d D t T Z W N 0 a W 9 u M S 9 U Y W J s Z T A w O C A o U G F n Z S A 0 K S A o M i k v Q X V 0 b 1 J l b W 9 2 Z W R D b 2 x 1 b W 5 z M S 5 7 V l J T V E F c b k t B T U F U T k V c b l N U T 1 B F L D l 9 J n F 1 b 3 Q 7 X S w m c X V v d D t D b 2 x 1 b W 5 D b 3 V u d C Z x d W 9 0 O z o x M C w m c X V v d D t L Z X l D b 2 x 1 b W 5 O Y W 1 l c y Z x d W 9 0 O z p b X S w m c X V v d D t D b 2 x 1 b W 5 J Z G V u d G l 0 a W V z J n F 1 b 3 Q 7 O l s m c X V v d D t T Z W N 0 a W 9 u M S 9 U Y W J s Z T A w O C A o U G F n Z S A 0 K S A o M i k v Q X V 0 b 1 J l b W 9 2 Z W R D b 2 x 1 b W 5 z M S 5 7 U k I s M H 0 m c X V v d D s s J n F 1 b 3 Q 7 U 2 V j d G l v b j E v V G F i b G U w M D g g K F B h Z 2 U g N C k g K D I p L 0 F 1 d G 9 S Z W 1 v d m V k Q 2 9 s d W 1 u c z E u e 0 9 J Q i w x f S Z x d W 9 0 O y w m c X V v d D t T Z W N 0 a W 9 u M S 9 U Y W J s Z T A w O C A o U G F n Z S A 0 K S A o M i k v Q X V 0 b 1 J l b W 9 2 Z W R D b 2 x 1 b W 5 z M S 5 7 T k F a S V Z c b l Z K R V J P V k 5 J S 0 E s M n 0 m c X V v d D s s J n F 1 b 3 Q 7 U 2 V j d G l v b j E v V G F i b G U w M D g g K F B h Z 2 U g N C k g K D I p L 0 F 1 d G 9 S Z W 1 v d m V k Q 2 9 s d W 1 u c z E u e 0 F E U k V T Q V x u V k p F U k 9 W T k l L Q S w z f S Z x d W 9 0 O y w m c X V v d D t T Z W N 0 a W 9 u M S 9 U Y W J s Z T A w O C A o U G F n Z S A 0 K S A o M i k v Q X V 0 b 1 J l b W 9 2 Z W R D b 2 x 1 b W 5 z M S 5 7 S V p O T 1 N c b k 9 C V k V a R V x u K E V V U i k s N H 0 m c X V v d D s s J n F 1 b 3 Q 7 U 2 V j d G l v b j E v V G F i b G U w M D g g K F B h Z 2 U g N C k g K D I p L 0 F 1 d G 9 S Z W 1 v d m V k Q 2 9 s d W 1 u c z E u e 1 V E S U 8 s N X 0 m c X V v d D s s J n F 1 b 3 Q 7 U 2 V j d G l v b j E v V G F i b G U w M D g g K F B h Z 2 U g N C k g K D I p L 0 F 1 d G 9 S Z W 1 v d m V k Q 2 9 s d W 1 u c z E u e 1 B S Q V Z O Q S B P U 0 5 P V k E s N n 0 m c X V v d D s s J n F 1 b 3 Q 7 U 2 V j d G l v b j E v V G F i b G U w M D g g K F B h Z 2 U g N C k g K D I p L 0 F 1 d G 9 S Z W 1 v d m V k Q 2 9 s d W 1 u c z E u e 0 R B V F V N X G 5 E T 1 N Q S U p F x I Z B L D d 9 J n F 1 b 3 Q 7 L C Z x d W 9 0 O 1 N l Y 3 R p b 2 4 x L 1 R h Y m x l M D A 4 I C h Q Y W d l I D Q p I C g y K S 9 B d X R v U m V t b 3 Z l Z E N v b H V t b n M x L n t W S V N J T k F c b k t B T U F U T k V c b l N U T 1 B F L D h 9 J n F 1 b 3 Q 7 L C Z x d W 9 0 O 1 N l Y 3 R p b 2 4 x L 1 R h Y m x l M D A 4 I C h Q Y W d l I D Q p I C g y K S 9 B d X R v U m V t b 3 Z l Z E N v b H V t b n M x L n t W U l N U Q V x u S 0 F N Q V R O R V x u U 1 R P U E U 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5 J T I w K F B h Z 2 U l M j A 1 K S 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T A t M T V U M D c 6 M D k 6 M z I u M j Y x N T M 4 N l o i L z 4 8 R W 5 0 c n k g V H l w Z T 0 i R m l s b E N v b H V t b l R 5 c G V z I i B W Y W x 1 Z T 0 i c 0 F 3 W U d C Z 1 V F 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w O S A o U G F n Z S A 1 K S A o M i k v Q X V 0 b 1 J l b W 9 2 Z W R D b 2 x 1 b W 5 z M S 5 7 Q 2 9 s d W 1 u M S w w f S Z x d W 9 0 O y w m c X V v d D t T Z W N 0 a W 9 u M S 9 U Y W J s Z T A w O S A o U G F n Z S A 1 K S A o M i k v Q X V 0 b 1 J l b W 9 2 Z W R D b 2 x 1 b W 5 z M S 5 7 Q 2 9 s d W 1 u M i w x f S Z x d W 9 0 O y w m c X V v d D t T Z W N 0 a W 9 u M S 9 U Y W J s Z T A w O S A o U G F n Z S A 1 K S A o M i k v Q X V 0 b 1 J l b W 9 2 Z W R D b 2 x 1 b W 5 z M S 5 7 Q 2 9 s d W 1 u M y w y f S Z x d W 9 0 O y w m c X V v d D t T Z W N 0 a W 9 u M S 9 U Y W J s Z T A w O S A o U G F n Z S A 1 K S A o M i k v Q X V 0 b 1 J l b W 9 2 Z W R D b 2 x 1 b W 5 z M S 5 7 Q 2 9 s d W 1 u N C w z f S Z x d W 9 0 O y w m c X V v d D t T Z W N 0 a W 9 u M S 9 U Y W J s Z T A w O S A o U G F n Z S A 1 K S A o M i k v Q X V 0 b 1 J l b W 9 2 Z W R D b 2 x 1 b W 5 z M S 5 7 Q 2 9 s d W 1 u N S w 0 f S Z x d W 9 0 O y w m c X V v d D t T Z W N 0 a W 9 u M S 9 U Y W J s Z T A w O S A o U G F n Z S A 1 K S A o M i k v Q X V 0 b 1 J l b W 9 2 Z W R D b 2 x 1 b W 5 z M S 5 7 Q 2 9 s d W 1 u N i w 1 f S Z x d W 9 0 O y w m c X V v d D t T Z W N 0 a W 9 u M S 9 U Y W J s Z T A w O S A o U G F n Z S A 1 K S A o M i k v Q X V 0 b 1 J l b W 9 2 Z W R D b 2 x 1 b W 5 z M S 5 7 Q 2 9 s d W 1 u N y w 2 f S Z x d W 9 0 O y w m c X V v d D t T Z W N 0 a W 9 u M S 9 U Y W J s Z T A w O S A o U G F n Z S A 1 K S A o M i k v Q X V 0 b 1 J l b W 9 2 Z W R D b 2 x 1 b W 5 z M S 5 7 Q 2 9 s d W 1 u O C w 3 f S Z x d W 9 0 O y w m c X V v d D t T Z W N 0 a W 9 u M S 9 U Y W J s Z T A w O S A o U G F n Z S A 1 K S A o M i k v Q X V 0 b 1 J l b W 9 2 Z W R D b 2 x 1 b W 5 z M S 5 7 Q 2 9 s d W 1 u O S w 4 f S Z x d W 9 0 O y w m c X V v d D t T Z W N 0 a W 9 u M S 9 U Y W J s Z T A w O S A o U G F n Z S A 1 K S A o M i k v Q X V 0 b 1 J l b W 9 2 Z W R D b 2 x 1 b W 5 z M S 5 7 Q 2 9 s d W 1 u M T A s O X 0 m c X V v d D t d L C Z x d W 9 0 O 0 N v b H V t b k N v d W 5 0 J n F 1 b 3 Q 7 O j E w L C Z x d W 9 0 O 0 t l e U N v b H V t b k 5 h b W V z J n F 1 b 3 Q 7 O l t d L C Z x d W 9 0 O 0 N v b H V t b k l k Z W 5 0 a X R p Z X M m c X V v d D s 6 W y Z x d W 9 0 O 1 N l Y 3 R p b 2 4 x L 1 R h Y m x l M D A 5 I C h Q Y W d l I D U p I C g y K S 9 B d X R v U m V t b 3 Z l Z E N v b H V t b n M x L n t D b 2 x 1 b W 4 x L D B 9 J n F 1 b 3 Q 7 L C Z x d W 9 0 O 1 N l Y 3 R p b 2 4 x L 1 R h Y m x l M D A 5 I C h Q Y W d l I D U p I C g y K S 9 B d X R v U m V t b 3 Z l Z E N v b H V t b n M x L n t D b 2 x 1 b W 4 y L D F 9 J n F 1 b 3 Q 7 L C Z x d W 9 0 O 1 N l Y 3 R p b 2 4 x L 1 R h Y m x l M D A 5 I C h Q Y W d l I D U p I C g y K S 9 B d X R v U m V t b 3 Z l Z E N v b H V t b n M x L n t D b 2 x 1 b W 4 z L D J 9 J n F 1 b 3 Q 7 L C Z x d W 9 0 O 1 N l Y 3 R p b 2 4 x L 1 R h Y m x l M D A 5 I C h Q Y W d l I D U p I C g y K S 9 B d X R v U m V t b 3 Z l Z E N v b H V t b n M x L n t D b 2 x 1 b W 4 0 L D N 9 J n F 1 b 3 Q 7 L C Z x d W 9 0 O 1 N l Y 3 R p b 2 4 x L 1 R h Y m x l M D A 5 I C h Q Y W d l I D U p I C g y K S 9 B d X R v U m V t b 3 Z l Z E N v b H V t b n M x L n t D b 2 x 1 b W 4 1 L D R 9 J n F 1 b 3 Q 7 L C Z x d W 9 0 O 1 N l Y 3 R p b 2 4 x L 1 R h Y m x l M D A 5 I C h Q Y W d l I D U p I C g y K S 9 B d X R v U m V t b 3 Z l Z E N v b H V t b n M x L n t D b 2 x 1 b W 4 2 L D V 9 J n F 1 b 3 Q 7 L C Z x d W 9 0 O 1 N l Y 3 R p b 2 4 x L 1 R h Y m x l M D A 5 I C h Q Y W d l I D U p I C g y K S 9 B d X R v U m V t b 3 Z l Z E N v b H V t b n M x L n t D b 2 x 1 b W 4 3 L D Z 9 J n F 1 b 3 Q 7 L C Z x d W 9 0 O 1 N l Y 3 R p b 2 4 x L 1 R h Y m x l M D A 5 I C h Q Y W d l I D U p I C g y K S 9 B d X R v U m V t b 3 Z l Z E N v b H V t b n M x L n t D b 2 x 1 b W 4 4 L D d 9 J n F 1 b 3 Q 7 L C Z x d W 9 0 O 1 N l Y 3 R p b 2 4 x L 1 R h Y m x l M D A 5 I C h Q Y W d l I D U p I C g y K S 9 B d X R v U m V t b 3 Z l Z E N v b H V t b n M x L n t D b 2 x 1 b W 4 5 L D h 9 J n F 1 b 3 Q 7 L C Z x d W 9 0 O 1 N l Y 3 R p b 2 4 x L 1 R h Y m x l M D A 5 I C h Q Y W d l I D U p I C g y K S 9 B d X R v U m V t b 3 Z l Z E N v b H V t b n M x L n t D b 2 x 1 b W 4 x M C w 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A l M j A o U G F n Z S U y M D Y p 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C 0 x N V Q w N z o x M D o 0 M C 4 1 M D I 4 M D g y W i I v P j x F b n R y e S B U e X B l P S J G a W x s Q 2 9 s d W 1 u V H l w Z X M i I F Z h b H V l P S J z Q X d N R 0 J n T U V C Z 0 1 H I i 8 + P E V u d H J 5 I F R 5 c G U 9 I k Z p b G x D b 2 x 1 b W 5 O Y W 1 l c y I g V m F s d W U 9 I n N b J n F 1 b 3 Q 7 U k I m c X V v d D s s J n F 1 b 3 Q 7 T 0 l C J n F 1 b 3 Q 7 L C Z x d W 9 0 O 0 5 B W k l W I F Z K R V J P V k 5 J S 0 E m c X V v d D s s J n F 1 b 3 Q 7 Q U R S R V N B X G 5 W S k V S T 1 Z O S U t B J n F 1 b 3 Q 7 L C Z x d W 9 0 O 0 l a T k 9 T X G 5 P Q l Z F W k V c b i h F V V I p J n F 1 b 3 Q 7 L C Z x d W 9 0 O 1 V E S U 8 m c X V v d D s s J n F 1 b 3 Q 7 U F J B V k 5 B X G 5 P U 0 5 P V k E m c X V v d D s s J n F 1 b 3 Q 7 R E F U V U 1 c b k R P U 1 B J S k X E h k E m c X V v d D s s J n F 1 b 3 Q 7 R E l P I E l N T 1 Z J T k V c b k 5 B I E t P S l U g U 0 V c b k 9 E T k 9 T S V x u U k F a T F X E j E 5 P X G 5 Q U k F W T 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k s J n F 1 b 3 Q 7 a 2 V 5 Q 2 9 s d W 1 u T m F t Z X M m c X V v d D s 6 W 1 0 s J n F 1 b 3 Q 7 c X V l c n l S Z W x h d G l v b n N o a X B z J n F 1 b 3 Q 7 O l t d L C Z x d W 9 0 O 2 N v b H V t b k l k Z W 5 0 a X R p Z X M m c X V v d D s 6 W y Z x d W 9 0 O 1 N l Y 3 R p b 2 4 x L 1 R h Y m x l M D E w I C h Q Y W d l I D Y p I C g y K S 9 B d X R v U m V t b 3 Z l Z E N v b H V t b n M x L n t S Q i w w f S Z x d W 9 0 O y w m c X V v d D t T Z W N 0 a W 9 u M S 9 U Y W J s Z T A x M C A o U G F n Z S A 2 K S A o M i k v Q X V 0 b 1 J l b W 9 2 Z W R D b 2 x 1 b W 5 z M S 5 7 T 0 l C L D F 9 J n F 1 b 3 Q 7 L C Z x d W 9 0 O 1 N l Y 3 R p b 2 4 x L 1 R h Y m x l M D E w I C h Q Y W d l I D Y p I C g y K S 9 B d X R v U m V t b 3 Z l Z E N v b H V t b n M x L n t O Q V p J V i B W S k V S T 1 Z O S U t B L D J 9 J n F 1 b 3 Q 7 L C Z x d W 9 0 O 1 N l Y 3 R p b 2 4 x L 1 R h Y m x l M D E w I C h Q Y W d l I D Y p I C g y K S 9 B d X R v U m V t b 3 Z l Z E N v b H V t b n M x L n t B R F J F U 0 F c b l Z K R V J P V k 5 J S 0 E s M 3 0 m c X V v d D s s J n F 1 b 3 Q 7 U 2 V j d G l v b j E v V G F i b G U w M T A g K F B h Z 2 U g N i k g K D I p L 0 F 1 d G 9 S Z W 1 v d m V k Q 2 9 s d W 1 u c z E u e 0 l a T k 9 T X G 5 P Q l Z F W k V c b i h F V V I p L D R 9 J n F 1 b 3 Q 7 L C Z x d W 9 0 O 1 N l Y 3 R p b 2 4 x L 1 R h Y m x l M D E w I C h Q Y W d l I D Y p I C g y K S 9 B d X R v U m V t b 3 Z l Z E N v b H V t b n M x L n t V R E l P L D V 9 J n F 1 b 3 Q 7 L C Z x d W 9 0 O 1 N l Y 3 R p b 2 4 x L 1 R h Y m x l M D E w I C h Q Y W d l I D Y p I C g y K S 9 B d X R v U m V t b 3 Z l Z E N v b H V t b n M x L n t Q U k F W T k F c b k 9 T T k 9 W Q S w 2 f S Z x d W 9 0 O y w m c X V v d D t T Z W N 0 a W 9 u M S 9 U Y W J s Z T A x M C A o U G F n Z S A 2 K S A o M i k v Q X V 0 b 1 J l b W 9 2 Z W R D b 2 x 1 b W 5 z M S 5 7 R E F U V U 1 c b k R P U 1 B J S k X E h k E s N 3 0 m c X V v d D s s J n F 1 b 3 Q 7 U 2 V j d G l v b j E v V G F i b G U w M T A g K F B h Z 2 U g N i k g K D I p L 0 F 1 d G 9 S Z W 1 v d m V k Q 2 9 s d W 1 u c z E u e 0 R J T y B J T U 9 W S U 5 F X G 5 O Q S B L T 0 p V I F N F X G 5 P R E 5 P U 0 l c b l J B W k x V x I x O T 1 x u U F J B V k 8 s O H 0 m c X V v d D t d L C Z x d W 9 0 O 0 N v b H V t b k N v d W 5 0 J n F 1 b 3 Q 7 O j k s J n F 1 b 3 Q 7 S 2 V 5 Q 2 9 s d W 1 u T m F t Z X M m c X V v d D s 6 W 1 0 s J n F 1 b 3 Q 7 Q 2 9 s d W 1 u S W R l b n R p d G l l c y Z x d W 9 0 O z p b J n F 1 b 3 Q 7 U 2 V j d G l v b j E v V G F i b G U w M T A g K F B h Z 2 U g N i k g K D I p L 0 F 1 d G 9 S Z W 1 v d m V k Q 2 9 s d W 1 u c z E u e 1 J C L D B 9 J n F 1 b 3 Q 7 L C Z x d W 9 0 O 1 N l Y 3 R p b 2 4 x L 1 R h Y m x l M D E w I C h Q Y W d l I D Y p I C g y K S 9 B d X R v U m V t b 3 Z l Z E N v b H V t b n M x L n t P S U I s M X 0 m c X V v d D s s J n F 1 b 3 Q 7 U 2 V j d G l v b j E v V G F i b G U w M T A g K F B h Z 2 U g N i k g K D I p L 0 F 1 d G 9 S Z W 1 v d m V k Q 2 9 s d W 1 u c z E u e 0 5 B W k l W I F Z K R V J P V k 5 J S 0 E s M n 0 m c X V v d D s s J n F 1 b 3 Q 7 U 2 V j d G l v b j E v V G F i b G U w M T A g K F B h Z 2 U g N i k g K D I p L 0 F 1 d G 9 S Z W 1 v d m V k Q 2 9 s d W 1 u c z E u e 0 F E U k V T Q V x u V k p F U k 9 W T k l L Q S w z f S Z x d W 9 0 O y w m c X V v d D t T Z W N 0 a W 9 u M S 9 U Y W J s Z T A x M C A o U G F n Z S A 2 K S A o M i k v Q X V 0 b 1 J l b W 9 2 Z W R D b 2 x 1 b W 5 z M S 5 7 S V p O T 1 N c b k 9 C V k V a R V x u K E V V U i k s N H 0 m c X V v d D s s J n F 1 b 3 Q 7 U 2 V j d G l v b j E v V G F i b G U w M T A g K F B h Z 2 U g N i k g K D I p L 0 F 1 d G 9 S Z W 1 v d m V k Q 2 9 s d W 1 u c z E u e 1 V E S U 8 s N X 0 m c X V v d D s s J n F 1 b 3 Q 7 U 2 V j d G l v b j E v V G F i b G U w M T A g K F B h Z 2 U g N i k g K D I p L 0 F 1 d G 9 S Z W 1 v d m V k Q 2 9 s d W 1 u c z E u e 1 B S Q V Z O Q V x u T 1 N O T 1 Z B L D Z 9 J n F 1 b 3 Q 7 L C Z x d W 9 0 O 1 N l Y 3 R p b 2 4 x L 1 R h Y m x l M D E w I C h Q Y W d l I D Y p I C g y K S 9 B d X R v U m V t b 3 Z l Z E N v b H V t b n M x L n t E Q V R V T V x u R E 9 T U E l K R c S G Q S w 3 f S Z x d W 9 0 O y w m c X V v d D t T Z W N 0 a W 9 u M S 9 U Y W J s Z T A x M C A o U G F n Z S A 2 K S A o M i k v Q X V 0 b 1 J l b W 9 2 Z W R D b 2 x 1 b W 5 z M S 5 7 R E l P I E l N T 1 Z J T k V c b k 5 B I E t P S l U g U 0 V c b k 9 E T k 9 T S V x u U k F a T F X E j E 5 P X G 5 Q U k F W T y w 4 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D Y l M j A o U G F n Z S U y M D Q p P C 9 J d G V t U G F 0 a D 4 8 L 0 l 0 Z W 1 M b 2 N h d G l v b j 4 8 U 3 R h Y m x l R W 5 0 c m l l c z 4 8 R W 5 0 c n k g V H l w Z T 0 i Q W R k Z W R U b 0 R h d G F N b 2 R l b C I g V m F s d W U 9 I m w w I i 8 + P E V u d H J 5 I F R 5 c G U 9 I k J 1 Z m Z l c k 5 l e H R S Z W Z y Z X N o I i B W Y W x 1 Z T 0 i b D E i L z 4 8 R W 5 0 c n k g V H l w Z T 0 i R m l s b E N v d W 5 0 I i B W Y W x 1 Z T 0 i b D E z I i 8 + P E V u d H J 5 I F R 5 c G U 9 I k Z p b G x F b m F i b G V k I i B W Y W x 1 Z T 0 i b D A i L z 4 8 R W 5 0 c n k g V H l w Z T 0 i R m l s b E V y c m 9 y Q 2 9 k Z S I g V m F s d W U 9 I n N V b m t u b 3 d u I i 8 + P E V u d H J 5 I F R 5 c G U 9 I k Z p b G x F c n J v c k N v d W 5 0 I i B W Y W x 1 Z T 0 i b D A i L z 4 8 R W 5 0 c n k g V H l w Z T 0 i R m l s b E x h c 3 R V c G R h d G V k I i B W Y W x 1 Z T 0 i Z D I w M j U t M T E t M T J U M D c 6 N D I 6 M j k u N z A 2 O T Q y M l o i L z 4 8 R W 5 0 c n k g V H l w Z T 0 i R m l s b E N v b H V t b l R 5 c G V z I i B W Y W x 1 Z T 0 i c 0 F 3 T U d C Z 1 V F Q m d Z R U J n P T 0 i L z 4 8 R W 5 0 c n k g V H l w Z T 0 i R m l s b E N v b H V t b k 5 h b W V z I i B W Y W x 1 Z T 0 i c 1 s m c X V v d D t S Q i Z x d W 9 0 O y w m c X V v d D t P S U I m c X V v d D s s J n F 1 b 3 Q 7 T k F a S V Z c b l Z K R V J P V k 5 J S 0 E m c X V v d D s s J n F 1 b 3 Q 7 Q U R S R V N B X G 5 W S k V S T 1 Z O S U t B J n F 1 b 3 Q 7 L C Z x d W 9 0 O 0 l a T k 9 T X G 5 P Q l Z F W k V c b i h F V V I p J n F 1 b 3 Q 7 L C Z x d W 9 0 O 1 V E S U 8 m c X V v d D s s J n F 1 b 3 Q 7 U F J B V k 5 B X G 5 P U 0 5 P V k E m c X V v d D s s J n F 1 b 3 Q 7 R E F U V U 1 c b k R P U 1 B J S k X E h k E m c X V v d D s s J n F 1 b 3 Q 7 V k l T S U 5 B X G 5 L Q U 1 B V E 5 F X G 5 T V E 9 Q R S Z x d W 9 0 O y w m c X V v d D t W U l N U Q V x u S 0 F N Q V R O R V x u U 1 R P U E U 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D Y g K F B h Z 2 U g N C k v Q X V 0 b 1 J l b W 9 2 Z W R D b 2 x 1 b W 5 z M S 5 7 U k I s M H 0 m c X V v d D s s J n F 1 b 3 Q 7 U 2 V j d G l v b j E v V G F i b G U w M D Y g K F B h Z 2 U g N C k v Q X V 0 b 1 J l b W 9 2 Z W R D b 2 x 1 b W 5 z M S 5 7 T 0 l C L D F 9 J n F 1 b 3 Q 7 L C Z x d W 9 0 O 1 N l Y 3 R p b 2 4 x L 1 R h Y m x l M D A 2 I C h Q Y W d l I D Q p L 0 F 1 d G 9 S Z W 1 v d m V k Q 2 9 s d W 1 u c z E u e 0 5 B W k l W X G 5 W S k V S T 1 Z O S U t B L D J 9 J n F 1 b 3 Q 7 L C Z x d W 9 0 O 1 N l Y 3 R p b 2 4 x L 1 R h Y m x l M D A 2 I C h Q Y W d l I D Q p L 0 F 1 d G 9 S Z W 1 v d m V k Q 2 9 s d W 1 u c z E u e 0 F E U k V T Q V x u V k p F U k 9 W T k l L Q S w z f S Z x d W 9 0 O y w m c X V v d D t T Z W N 0 a W 9 u M S 9 U Y W J s Z T A w N i A o U G F n Z S A 0 K S 9 B d X R v U m V t b 3 Z l Z E N v b H V t b n M x L n t J W k 5 P U 1 x u T 0 J W R V p F X G 4 o R V V S K S w 0 f S Z x d W 9 0 O y w m c X V v d D t T Z W N 0 a W 9 u M S 9 U Y W J s Z T A w N i A o U G F n Z S A 0 K S 9 B d X R v U m V t b 3 Z l Z E N v b H V t b n M x L n t V R E l P L D V 9 J n F 1 b 3 Q 7 L C Z x d W 9 0 O 1 N l Y 3 R p b 2 4 x L 1 R h Y m x l M D A 2 I C h Q Y W d l I D Q p L 0 F 1 d G 9 S Z W 1 v d m V k Q 2 9 s d W 1 u c z E u e 1 B S Q V Z O Q V x u T 1 N O T 1 Z B L D Z 9 J n F 1 b 3 Q 7 L C Z x d W 9 0 O 1 N l Y 3 R p b 2 4 x L 1 R h Y m x l M D A 2 I C h Q Y W d l I D Q p L 0 F 1 d G 9 S Z W 1 v d m V k Q 2 9 s d W 1 u c z E u e 0 R B V F V N X G 5 E T 1 N Q S U p F x I Z B L D d 9 J n F 1 b 3 Q 7 L C Z x d W 9 0 O 1 N l Y 3 R p b 2 4 x L 1 R h Y m x l M D A 2 I C h Q Y W d l I D Q p L 0 F 1 d G 9 S Z W 1 v d m V k Q 2 9 s d W 1 u c z E u e 1 Z J U 0 l O Q V x u S 0 F N Q V R O R V x u U 1 R P U E U s O H 0 m c X V v d D s s J n F 1 b 3 Q 7 U 2 V j d G l v b j E v V G F i b G U w M D Y g K F B h Z 2 U g N C k v Q X V 0 b 1 J l b W 9 2 Z W R D b 2 x 1 b W 5 z M S 5 7 V l J T V E F c b k t B T U F U T k V c b l N U T 1 B F L D l 9 J n F 1 b 3 Q 7 X S w m c X V v d D t D b 2 x 1 b W 5 D b 3 V u d C Z x d W 9 0 O z o x M C w m c X V v d D t L Z X l D b 2 x 1 b W 5 O Y W 1 l c y Z x d W 9 0 O z p b X S w m c X V v d D t D b 2 x 1 b W 5 J Z G V u d G l 0 a W V z J n F 1 b 3 Q 7 O l s m c X V v d D t T Z W N 0 a W 9 u M S 9 U Y W J s Z T A w N i A o U G F n Z S A 0 K S 9 B d X R v U m V t b 3 Z l Z E N v b H V t b n M x L n t S Q i w w f S Z x d W 9 0 O y w m c X V v d D t T Z W N 0 a W 9 u M S 9 U Y W J s Z T A w N i A o U G F n Z S A 0 K S 9 B d X R v U m V t b 3 Z l Z E N v b H V t b n M x L n t P S U I s M X 0 m c X V v d D s s J n F 1 b 3 Q 7 U 2 V j d G l v b j E v V G F i b G U w M D Y g K F B h Z 2 U g N C k v Q X V 0 b 1 J l b W 9 2 Z W R D b 2 x 1 b W 5 z M S 5 7 T k F a S V Z c b l Z K R V J P V k 5 J S 0 E s M n 0 m c X V v d D s s J n F 1 b 3 Q 7 U 2 V j d G l v b j E v V G F i b G U w M D Y g K F B h Z 2 U g N C k v Q X V 0 b 1 J l b W 9 2 Z W R D b 2 x 1 b W 5 z M S 5 7 Q U R S R V N B X G 5 W S k V S T 1 Z O S U t B L D N 9 J n F 1 b 3 Q 7 L C Z x d W 9 0 O 1 N l Y 3 R p b 2 4 x L 1 R h Y m x l M D A 2 I C h Q Y W d l I D Q p L 0 F 1 d G 9 S Z W 1 v d m V k Q 2 9 s d W 1 u c z E u e 0 l a T k 9 T X G 5 P Q l Z F W k V c b i h F V V I p L D R 9 J n F 1 b 3 Q 7 L C Z x d W 9 0 O 1 N l Y 3 R p b 2 4 x L 1 R h Y m x l M D A 2 I C h Q Y W d l I D Q p L 0 F 1 d G 9 S Z W 1 v d m V k Q 2 9 s d W 1 u c z E u e 1 V E S U 8 s N X 0 m c X V v d D s s J n F 1 b 3 Q 7 U 2 V j d G l v b j E v V G F i b G U w M D Y g K F B h Z 2 U g N C k v Q X V 0 b 1 J l b W 9 2 Z W R D b 2 x 1 b W 5 z M S 5 7 U F J B V k 5 B X G 5 P U 0 5 P V k E s N n 0 m c X V v d D s s J n F 1 b 3 Q 7 U 2 V j d G l v b j E v V G F i b G U w M D Y g K F B h Z 2 U g N C k v Q X V 0 b 1 J l b W 9 2 Z W R D b 2 x 1 b W 5 z M S 5 7 R E F U V U 1 c b k R P U 1 B J S k X E h k E s N 3 0 m c X V v d D s s J n F 1 b 3 Q 7 U 2 V j d G l v b j E v V G F i b G U w M D Y g K F B h Z 2 U g N C k v Q X V 0 b 1 J l b W 9 2 Z W R D b 2 x 1 b W 5 z M S 5 7 V k l T S U 5 B X G 5 L Q U 1 B V E 5 F X G 5 T V E 9 Q R S w 4 f S Z x d W 9 0 O y w m c X V v d D t T Z W N 0 a W 9 u M S 9 U Y W J s Z T A w N i A o U G F n Z S A 0 K S 9 B d X R v U m V t b 3 Z l Z E N v b H V t b n M x L n t W U l N U Q V x u S 0 F N Q V R O R V x u U 1 R P U E U 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3 J T I w K F B h Z 2 U l M j A 1 K T w v S X R l b V B h d G g + P C 9 J d G V t T G 9 j Y X R p b 2 4 + P F N 0 Y W J s Z U V u d H J p Z X M + P E V u d H J 5 I F R 5 c G U 9 I k F k Z G V k V G 9 E Y X R h T W 9 k Z W w i I F Z h b H V l P S J s M C I v P j x F b n R y e S B U e X B l P S J C d W Z m Z X J O Z X h 0 U m V m c m V z a C I g V m F s d W U 9 I m w x I i 8 + P E V u d H J 5 I F R 5 c G U 9 I k Z p b G x D b 3 V u d C I g V m F s d W U 9 I m w x M C I v P j x F b n R y e S B U e X B l P S J G a W x s R W 5 h Y m x l Z C I g V m F s d W U 9 I m w w I i 8 + P E V u d H J 5 I F R 5 c G U 9 I k Z p b G x F c n J v c k N v Z G U i I F Z h b H V l P S J z V W 5 r b m 9 3 b i I v P j x F b n R y e S B U e X B l P S J G a W x s R X J y b 3 J D b 3 V u d C I g V m F s d W U 9 I m w w I i 8 + P E V u d H J 5 I F R 5 c G U 9 I k Z p b G x M Y X N 0 V X B k Y X R l Z C I g V m F s d W U 9 I m Q y M D I 1 L T E x L T E y V D A 3 O j Q z O j M y L j Q 2 O T Q z N j l a I i 8 + P E V u d H J 5 I F R 5 c G U 9 I k Z p b G x D b 2 x 1 b W 5 U e X B l c y I g V m F s d W U 9 I n N B d 0 1 H Q m d V R U J n W U V C Z z 0 9 I i 8 + P E V u d H J 5 I F R 5 c G U 9 I k Z p b G x D b 2 x 1 b W 5 O Y W 1 l c y I g V m F s d W U 9 I n N b J n F 1 b 3 Q 7 Q 2 9 s d W 1 u M S Z x d W 9 0 O y w m c X V v d D t f M S Z x d W 9 0 O y w m c X V v d D t f M i Z x d W 9 0 O y w m c X V v d D t f M y Z x d W 9 0 O y w m c X V v d D t f N C Z x d W 9 0 O y w m c X V v d D t f N S Z x d W 9 0 O y w m c X V v d D t f N i Z x d W 9 0 O y w m c X V v d D t f N y Z x d W 9 0 O y w m c X V v d D t f O C Z x d W 9 0 O y w m c X V v d D t r Y W 1 h d G 5 h X G 5 z d G 9 w Y S 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w N y A o U G F n Z S A 1 K S 9 B d X R v U m V t b 3 Z l Z E N v b H V t b n M x L n t D b 2 x 1 b W 4 x L D B 9 J n F 1 b 3 Q 7 L C Z x d W 9 0 O 1 N l Y 3 R p b 2 4 x L 1 R h Y m x l M D A 3 I C h Q Y W d l I D U p L 0 F 1 d G 9 S Z W 1 v d m V k Q 2 9 s d W 1 u c z E u e 1 8 x L D F 9 J n F 1 b 3 Q 7 L C Z x d W 9 0 O 1 N l Y 3 R p b 2 4 x L 1 R h Y m x l M D A 3 I C h Q Y W d l I D U p L 0 F 1 d G 9 S Z W 1 v d m V k Q 2 9 s d W 1 u c z E u e 1 8 y L D J 9 J n F 1 b 3 Q 7 L C Z x d W 9 0 O 1 N l Y 3 R p b 2 4 x L 1 R h Y m x l M D A 3 I C h Q Y W d l I D U p L 0 F 1 d G 9 S Z W 1 v d m V k Q 2 9 s d W 1 u c z E u e 1 8 z L D N 9 J n F 1 b 3 Q 7 L C Z x d W 9 0 O 1 N l Y 3 R p b 2 4 x L 1 R h Y m x l M D A 3 I C h Q Y W d l I D U p L 0 F 1 d G 9 S Z W 1 v d m V k Q 2 9 s d W 1 u c z E u e 1 8 0 L D R 9 J n F 1 b 3 Q 7 L C Z x d W 9 0 O 1 N l Y 3 R p b 2 4 x L 1 R h Y m x l M D A 3 I C h Q Y W d l I D U p L 0 F 1 d G 9 S Z W 1 v d m V k Q 2 9 s d W 1 u c z E u e 1 8 1 L D V 9 J n F 1 b 3 Q 7 L C Z x d W 9 0 O 1 N l Y 3 R p b 2 4 x L 1 R h Y m x l M D A 3 I C h Q Y W d l I D U p L 0 F 1 d G 9 S Z W 1 v d m V k Q 2 9 s d W 1 u c z E u e 1 8 2 L D Z 9 J n F 1 b 3 Q 7 L C Z x d W 9 0 O 1 N l Y 3 R p b 2 4 x L 1 R h Y m x l M D A 3 I C h Q Y W d l I D U p L 0 F 1 d G 9 S Z W 1 v d m V k Q 2 9 s d W 1 u c z E u e 1 8 3 L D d 9 J n F 1 b 3 Q 7 L C Z x d W 9 0 O 1 N l Y 3 R p b 2 4 x L 1 R h Y m x l M D A 3 I C h Q Y W d l I D U p L 0 F 1 d G 9 S Z W 1 v d m V k Q 2 9 s d W 1 u c z E u e 1 8 4 L D h 9 J n F 1 b 3 Q 7 L C Z x d W 9 0 O 1 N l Y 3 R p b 2 4 x L 1 R h Y m x l M D A 3 I C h Q Y W d l I D U p L 0 F 1 d G 9 S Z W 1 v d m V k Q 2 9 s d W 1 u c z E u e 2 t h b W F 0 b m F c b n N 0 b 3 B h L D l 9 J n F 1 b 3 Q 7 X S w m c X V v d D t D b 2 x 1 b W 5 D b 3 V u d C Z x d W 9 0 O z o x M C w m c X V v d D t L Z X l D b 2 x 1 b W 5 O Y W 1 l c y Z x d W 9 0 O z p b X S w m c X V v d D t D b 2 x 1 b W 5 J Z G V u d G l 0 a W V z J n F 1 b 3 Q 7 O l s m c X V v d D t T Z W N 0 a W 9 u M S 9 U Y W J s Z T A w N y A o U G F n Z S A 1 K S 9 B d X R v U m V t b 3 Z l Z E N v b H V t b n M x L n t D b 2 x 1 b W 4 x L D B 9 J n F 1 b 3 Q 7 L C Z x d W 9 0 O 1 N l Y 3 R p b 2 4 x L 1 R h Y m x l M D A 3 I C h Q Y W d l I D U p L 0 F 1 d G 9 S Z W 1 v d m V k Q 2 9 s d W 1 u c z E u e 1 8 x L D F 9 J n F 1 b 3 Q 7 L C Z x d W 9 0 O 1 N l Y 3 R p b 2 4 x L 1 R h Y m x l M D A 3 I C h Q Y W d l I D U p L 0 F 1 d G 9 S Z W 1 v d m V k Q 2 9 s d W 1 u c z E u e 1 8 y L D J 9 J n F 1 b 3 Q 7 L C Z x d W 9 0 O 1 N l Y 3 R p b 2 4 x L 1 R h Y m x l M D A 3 I C h Q Y W d l I D U p L 0 F 1 d G 9 S Z W 1 v d m V k Q 2 9 s d W 1 u c z E u e 1 8 z L D N 9 J n F 1 b 3 Q 7 L C Z x d W 9 0 O 1 N l Y 3 R p b 2 4 x L 1 R h Y m x l M D A 3 I C h Q Y W d l I D U p L 0 F 1 d G 9 S Z W 1 v d m V k Q 2 9 s d W 1 u c z E u e 1 8 0 L D R 9 J n F 1 b 3 Q 7 L C Z x d W 9 0 O 1 N l Y 3 R p b 2 4 x L 1 R h Y m x l M D A 3 I C h Q Y W d l I D U p L 0 F 1 d G 9 S Z W 1 v d m V k Q 2 9 s d W 1 u c z E u e 1 8 1 L D V 9 J n F 1 b 3 Q 7 L C Z x d W 9 0 O 1 N l Y 3 R p b 2 4 x L 1 R h Y m x l M D A 3 I C h Q Y W d l I D U p L 0 F 1 d G 9 S Z W 1 v d m V k Q 2 9 s d W 1 u c z E u e 1 8 2 L D Z 9 J n F 1 b 3 Q 7 L C Z x d W 9 0 O 1 N l Y 3 R p b 2 4 x L 1 R h Y m x l M D A 3 I C h Q Y W d l I D U p L 0 F 1 d G 9 S Z W 1 v d m V k Q 2 9 s d W 1 u c z E u e 1 8 3 L D d 9 J n F 1 b 3 Q 7 L C Z x d W 9 0 O 1 N l Y 3 R p b 2 4 x L 1 R h Y m x l M D A 3 I C h Q Y W d l I D U p L 0 F 1 d G 9 S Z W 1 v d m V k Q 2 9 s d W 1 u c z E u e 1 8 4 L D h 9 J n F 1 b 3 Q 7 L C Z x d W 9 0 O 1 N l Y 3 R p b 2 4 x L 1 R h Y m x l M D A 3 I C h Q Y W d l I D U p L 0 F 1 d G 9 S Z W 1 v d m V k Q 2 9 s d W 1 u c z E u e 2 t h b W F 0 b m F c b n N 0 b 3 B h 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w O C U y M C h Q Y W d l J T I w N S 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E x L T E y V D A 3 O j Q 1 O j A x L j g 5 M z Y 5 M z Z a I i 8 + P E V u d H J 5 I F R 5 c G U 9 I k Z p b G x D b 2 x 1 b W 5 U e X B l c y I g V m F s d W U 9 I n N B d 0 1 H Q m d V R U J n T U V C Z z 0 9 I i 8 + P E V u d H J 5 I F R 5 c G U 9 I k Z p b G x D b 2 x 1 b W 5 O Y W 1 l c y I g V m F s d W U 9 I n N b J n F 1 b 3 Q 7 U k I m c X V v d D s s J n F 1 b 3 Q 7 T 0 l C J n F 1 b 3 Q 7 L C Z x d W 9 0 O 0 5 B W k l W I F Z K R V J P V k 5 J S 0 E m c X V v d D s s J n F 1 b 3 Q 7 Q U R S R V N B X G 5 W S k V S T 1 Z O S U t B J n F 1 b 3 Q 7 L C Z x d W 9 0 O 0 l a T k 9 T X G 5 P Q l Z F W k V c b i h F V V I p J n F 1 b 3 Q 7 L C Z x d W 9 0 O 1 V E S U 8 m c X V v d D s s J n F 1 b 3 Q 7 U F J B V k 5 B X G 5 P U 0 5 P V k E m c X V v d D s s J n F 1 b 3 Q 7 R E F U V U 1 c b k R P U 1 B J S k X E h k E m c X V v d D s s J n F 1 b 3 Q 7 V k l T S U 5 B X G 5 L Q U 1 B V E 5 F X G 5 T V E 9 Q R S Z x d W 9 0 O y w m c X V v d D t W U l N U Q V x u S 0 F N Q V R O R V x u U 1 R P U E U 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D g g K F B h Z 2 U g N S k v Q X V 0 b 1 J l b W 9 2 Z W R D b 2 x 1 b W 5 z M S 5 7 U k I s M H 0 m c X V v d D s s J n F 1 b 3 Q 7 U 2 V j d G l v b j E v V G F i b G U w M D g g K F B h Z 2 U g N S k v Q X V 0 b 1 J l b W 9 2 Z W R D b 2 x 1 b W 5 z M S 5 7 T 0 l C L D F 9 J n F 1 b 3 Q 7 L C Z x d W 9 0 O 1 N l Y 3 R p b 2 4 x L 1 R h Y m x l M D A 4 I C h Q Y W d l I D U p L 0 F 1 d G 9 S Z W 1 v d m V k Q 2 9 s d W 1 u c z E u e 0 5 B W k l W I F Z K R V J P V k 5 J S 0 E s M n 0 m c X V v d D s s J n F 1 b 3 Q 7 U 2 V j d G l v b j E v V G F i b G U w M D g g K F B h Z 2 U g N S k v Q X V 0 b 1 J l b W 9 2 Z W R D b 2 x 1 b W 5 z M S 5 7 Q U R S R V N B X G 5 W S k V S T 1 Z O S U t B L D N 9 J n F 1 b 3 Q 7 L C Z x d W 9 0 O 1 N l Y 3 R p b 2 4 x L 1 R h Y m x l M D A 4 I C h Q Y W d l I D U p L 0 F 1 d G 9 S Z W 1 v d m V k Q 2 9 s d W 1 u c z E u e 0 l a T k 9 T X G 5 P Q l Z F W k V c b i h F V V I p L D R 9 J n F 1 b 3 Q 7 L C Z x d W 9 0 O 1 N l Y 3 R p b 2 4 x L 1 R h Y m x l M D A 4 I C h Q Y W d l I D U p L 0 F 1 d G 9 S Z W 1 v d m V k Q 2 9 s d W 1 u c z E u e 1 V E S U 8 s N X 0 m c X V v d D s s J n F 1 b 3 Q 7 U 2 V j d G l v b j E v V G F i b G U w M D g g K F B h Z 2 U g N S k v Q X V 0 b 1 J l b W 9 2 Z W R D b 2 x 1 b W 5 z M S 5 7 U F J B V k 5 B X G 5 P U 0 5 P V k E s N n 0 m c X V v d D s s J n F 1 b 3 Q 7 U 2 V j d G l v b j E v V G F i b G U w M D g g K F B h Z 2 U g N S k v Q X V 0 b 1 J l b W 9 2 Z W R D b 2 x 1 b W 5 z M S 5 7 R E F U V U 1 c b k R P U 1 B J S k X E h k E s N 3 0 m c X V v d D s s J n F 1 b 3 Q 7 U 2 V j d G l v b j E v V G F i b G U w M D g g K F B h Z 2 U g N S k v Q X V 0 b 1 J l b W 9 2 Z W R D b 2 x 1 b W 5 z M S 5 7 V k l T S U 5 B X G 5 L Q U 1 B V E 5 F X G 5 T V E 9 Q R S w 4 f S Z x d W 9 0 O y w m c X V v d D t T Z W N 0 a W 9 u M S 9 U Y W J s Z T A w O C A o U G F n Z S A 1 K S 9 B d X R v U m V t b 3 Z l Z E N v b H V t b n M x L n t W U l N U Q V x u S 0 F N Q V R O R V x u U 1 R P U E U s O X 0 m c X V v d D t d L C Z x d W 9 0 O 0 N v b H V t b k N v d W 5 0 J n F 1 b 3 Q 7 O j E w L C Z x d W 9 0 O 0 t l e U N v b H V t b k 5 h b W V z J n F 1 b 3 Q 7 O l t d L C Z x d W 9 0 O 0 N v b H V t b k l k Z W 5 0 a X R p Z X M m c X V v d D s 6 W y Z x d W 9 0 O 1 N l Y 3 R p b 2 4 x L 1 R h Y m x l M D A 4 I C h Q Y W d l I D U p L 0 F 1 d G 9 S Z W 1 v d m V k Q 2 9 s d W 1 u c z E u e 1 J C L D B 9 J n F 1 b 3 Q 7 L C Z x d W 9 0 O 1 N l Y 3 R p b 2 4 x L 1 R h Y m x l M D A 4 I C h Q Y W d l I D U p L 0 F 1 d G 9 S Z W 1 v d m V k Q 2 9 s d W 1 u c z E u e 0 9 J Q i w x f S Z x d W 9 0 O y w m c X V v d D t T Z W N 0 a W 9 u M S 9 U Y W J s Z T A w O C A o U G F n Z S A 1 K S 9 B d X R v U m V t b 3 Z l Z E N v b H V t b n M x L n t O Q V p J V i B W S k V S T 1 Z O S U t B L D J 9 J n F 1 b 3 Q 7 L C Z x d W 9 0 O 1 N l Y 3 R p b 2 4 x L 1 R h Y m x l M D A 4 I C h Q Y W d l I D U p L 0 F 1 d G 9 S Z W 1 v d m V k Q 2 9 s d W 1 u c z E u e 0 F E U k V T Q V x u V k p F U k 9 W T k l L Q S w z f S Z x d W 9 0 O y w m c X V v d D t T Z W N 0 a W 9 u M S 9 U Y W J s Z T A w O C A o U G F n Z S A 1 K S 9 B d X R v U m V t b 3 Z l Z E N v b H V t b n M x L n t J W k 5 P U 1 x u T 0 J W R V p F X G 4 o R V V S K S w 0 f S Z x d W 9 0 O y w m c X V v d D t T Z W N 0 a W 9 u M S 9 U Y W J s Z T A w O C A o U G F n Z S A 1 K S 9 B d X R v U m V t b 3 Z l Z E N v b H V t b n M x L n t V R E l P L D V 9 J n F 1 b 3 Q 7 L C Z x d W 9 0 O 1 N l Y 3 R p b 2 4 x L 1 R h Y m x l M D A 4 I C h Q Y W d l I D U p L 0 F 1 d G 9 S Z W 1 v d m V k Q 2 9 s d W 1 u c z E u e 1 B S Q V Z O Q V x u T 1 N O T 1 Z B L D Z 9 J n F 1 b 3 Q 7 L C Z x d W 9 0 O 1 N l Y 3 R p b 2 4 x L 1 R h Y m x l M D A 4 I C h Q Y W d l I D U p L 0 F 1 d G 9 S Z W 1 v d m V k Q 2 9 s d W 1 u c z E u e 0 R B V F V N X G 5 E T 1 N Q S U p F x I Z B L D d 9 J n F 1 b 3 Q 7 L C Z x d W 9 0 O 1 N l Y 3 R p b 2 4 x L 1 R h Y m x l M D A 4 I C h Q Y W d l I D U p L 0 F 1 d G 9 S Z W 1 v d m V k Q 2 9 s d W 1 u c z E u e 1 Z J U 0 l O Q V x u S 0 F N Q V R O R V x u U 1 R P U E U s O H 0 m c X V v d D s s J n F 1 b 3 Q 7 U 2 V j d G l v b j E v V G F i b G U w M D g g K F B h Z 2 U g N S k v Q X V 0 b 1 J l b W 9 2 Z W R D b 2 x 1 b W 5 z M S 5 7 V l J T V E F c b k t B T U F U T k V c b l N U T 1 B F 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w O S U y M C h Q Y W d l J T I w N i k l M j A o M i 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E x L T E y V D A 3 O j Q 1 O j I 4 L j c x M D k 2 N z J a I i 8 + P E V u d H J 5 I F R 5 c G U 9 I k Z p b G x D b 2 x 1 b W 5 U e X B l c y I g V m F s d W U 9 I n N B d 0 1 H Q m d V R U J n W U c i L z 4 8 R W 5 0 c n k g V H l w Z T 0 i R m l s b E N v b H V t b k 5 h b W V z I i B W Y W x 1 Z T 0 i c 1 s m c X V v d D t S Q i Z x d W 9 0 O y w m c X V v d D t P S U I m c X V v d D s s J n F 1 b 3 Q 7 T k F a S V Z c b l Z K R V J P V k 5 J S 0 E m c X V v d D s s J n F 1 b 3 Q 7 Q U R S R V N B X G 5 W S k V S T 1 Z O S U t B J n F 1 b 3 Q 7 L C Z x d W 9 0 O 0 l a T k 9 T X G 5 P Q l Z F W k V c b i h F V V I p J n F 1 b 3 Q 7 L C Z x d W 9 0 O 1 V E S U 8 m c X V v d D s s J n F 1 b 3 Q 7 U F J B V k 5 B X G 5 P U 0 5 P V k E m c X V v d D s s J n F 1 b 3 Q 7 R E F U V U 1 c b k R P U 1 B J S k X E h k E m c X V v d D s s J n F 1 b 3 Q 7 R E l P I E l N T 1 Z J T k U g T k F c b k t P S l U g U 0 U g T 0 R O T 1 N J X G 5 J W k x V x I x O T y B Q U k F W T 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k s J n F 1 b 3 Q 7 a 2 V 5 Q 2 9 s d W 1 u T m F t Z X M m c X V v d D s 6 W 1 0 s J n F 1 b 3 Q 7 c X V l c n l S Z W x h d G l v b n N o a X B z J n F 1 b 3 Q 7 O l t d L C Z x d W 9 0 O 2 N v b H V t b k l k Z W 5 0 a X R p Z X M m c X V v d D s 6 W y Z x d W 9 0 O 1 N l Y 3 R p b 2 4 x L 1 R h Y m x l M D A 5 I C h Q Y W d l I D Y p I C g y K S 9 B d X R v U m V t b 3 Z l Z E N v b H V t b n M x L n t S Q i w w f S Z x d W 9 0 O y w m c X V v d D t T Z W N 0 a W 9 u M S 9 U Y W J s Z T A w O S A o U G F n Z S A 2 K S A o M i k v Q X V 0 b 1 J l b W 9 2 Z W R D b 2 x 1 b W 5 z M S 5 7 T 0 l C L D F 9 J n F 1 b 3 Q 7 L C Z x d W 9 0 O 1 N l Y 3 R p b 2 4 x L 1 R h Y m x l M D A 5 I C h Q Y W d l I D Y p I C g y K S 9 B d X R v U m V t b 3 Z l Z E N v b H V t b n M x L n t O Q V p J V l x u V k p F U k 9 W T k l L Q S w y f S Z x d W 9 0 O y w m c X V v d D t T Z W N 0 a W 9 u M S 9 U Y W J s Z T A w O S A o U G F n Z S A 2 K S A o M i k v Q X V 0 b 1 J l b W 9 2 Z W R D b 2 x 1 b W 5 z M S 5 7 Q U R S R V N B X G 5 W S k V S T 1 Z O S U t B L D N 9 J n F 1 b 3 Q 7 L C Z x d W 9 0 O 1 N l Y 3 R p b 2 4 x L 1 R h Y m x l M D A 5 I C h Q Y W d l I D Y p I C g y K S 9 B d X R v U m V t b 3 Z l Z E N v b H V t b n M x L n t J W k 5 P U 1 x u T 0 J W R V p F X G 4 o R V V S K S w 0 f S Z x d W 9 0 O y w m c X V v d D t T Z W N 0 a W 9 u M S 9 U Y W J s Z T A w O S A o U G F n Z S A 2 K S A o M i k v Q X V 0 b 1 J l b W 9 2 Z W R D b 2 x 1 b W 5 z M S 5 7 V U R J T y w 1 f S Z x d W 9 0 O y w m c X V v d D t T Z W N 0 a W 9 u M S 9 U Y W J s Z T A w O S A o U G F n Z S A 2 K S A o M i k v Q X V 0 b 1 J l b W 9 2 Z W R D b 2 x 1 b W 5 z M S 5 7 U F J B V k 5 B X G 5 P U 0 5 P V k E s N n 0 m c X V v d D s s J n F 1 b 3 Q 7 U 2 V j d G l v b j E v V G F i b G U w M D k g K F B h Z 2 U g N i k g K D I p L 0 F 1 d G 9 S Z W 1 v d m V k Q 2 9 s d W 1 u c z E u e 0 R B V F V N X G 5 E T 1 N Q S U p F x I Z B L D d 9 J n F 1 b 3 Q 7 L C Z x d W 9 0 O 1 N l Y 3 R p b 2 4 x L 1 R h Y m x l M D A 5 I C h Q Y W d l I D Y p I C g y K S 9 B d X R v U m V t b 3 Z l Z E N v b H V t b n M x L n t E S U 8 g S U 1 P V k l O R S B O Q V x u S 0 9 K V S B T R S B P R E 5 P U 0 l c b k l a T F X E j E 5 P I F B S Q V Z P L D h 9 J n F 1 b 3 Q 7 X S w m c X V v d D t D b 2 x 1 b W 5 D b 3 V u d C Z x d W 9 0 O z o 5 L C Z x d W 9 0 O 0 t l e U N v b H V t b k 5 h b W V z J n F 1 b 3 Q 7 O l t d L C Z x d W 9 0 O 0 N v b H V t b k l k Z W 5 0 a X R p Z X M m c X V v d D s 6 W y Z x d W 9 0 O 1 N l Y 3 R p b 2 4 x L 1 R h Y m x l M D A 5 I C h Q Y W d l I D Y p I C g y K S 9 B d X R v U m V t b 3 Z l Z E N v b H V t b n M x L n t S Q i w w f S Z x d W 9 0 O y w m c X V v d D t T Z W N 0 a W 9 u M S 9 U Y W J s Z T A w O S A o U G F n Z S A 2 K S A o M i k v Q X V 0 b 1 J l b W 9 2 Z W R D b 2 x 1 b W 5 z M S 5 7 T 0 l C L D F 9 J n F 1 b 3 Q 7 L C Z x d W 9 0 O 1 N l Y 3 R p b 2 4 x L 1 R h Y m x l M D A 5 I C h Q Y W d l I D Y p I C g y K S 9 B d X R v U m V t b 3 Z l Z E N v b H V t b n M x L n t O Q V p J V l x u V k p F U k 9 W T k l L Q S w y f S Z x d W 9 0 O y w m c X V v d D t T Z W N 0 a W 9 u M S 9 U Y W J s Z T A w O S A o U G F n Z S A 2 K S A o M i k v Q X V 0 b 1 J l b W 9 2 Z W R D b 2 x 1 b W 5 z M S 5 7 Q U R S R V N B X G 5 W S k V S T 1 Z O S U t B L D N 9 J n F 1 b 3 Q 7 L C Z x d W 9 0 O 1 N l Y 3 R p b 2 4 x L 1 R h Y m x l M D A 5 I C h Q Y W d l I D Y p I C g y K S 9 B d X R v U m V t b 3 Z l Z E N v b H V t b n M x L n t J W k 5 P U 1 x u T 0 J W R V p F X G 4 o R V V S K S w 0 f S Z x d W 9 0 O y w m c X V v d D t T Z W N 0 a W 9 u M S 9 U Y W J s Z T A w O S A o U G F n Z S A 2 K S A o M i k v Q X V 0 b 1 J l b W 9 2 Z W R D b 2 x 1 b W 5 z M S 5 7 V U R J T y w 1 f S Z x d W 9 0 O y w m c X V v d D t T Z W N 0 a W 9 u M S 9 U Y W J s Z T A w O S A o U G F n Z S A 2 K S A o M i k v Q X V 0 b 1 J l b W 9 2 Z W R D b 2 x 1 b W 5 z M S 5 7 U F J B V k 5 B X G 5 P U 0 5 P V k E s N n 0 m c X V v d D s s J n F 1 b 3 Q 7 U 2 V j d G l v b j E v V G F i b G U w M D k g K F B h Z 2 U g N i k g K D I p L 0 F 1 d G 9 S Z W 1 v d m V k Q 2 9 s d W 1 u c z E u e 0 R B V F V N X G 5 E T 1 N Q S U p F x I Z B L D d 9 J n F 1 b 3 Q 7 L C Z x d W 9 0 O 1 N l Y 3 R p b 2 4 x L 1 R h Y m x l M D A 5 I C h Q Y W d l I D Y p I C g y K S 9 B d X R v U m V t b 3 Z l Z E N v b H V t b n M x L n t E S U 8 g S U 1 P V k l O R S B O Q V x u S 0 9 K V S B T R S B P R E 5 P U 0 l c b k l a T F X E j E 5 P I F B S Q V Z P L D h 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w O C U y M C h Q Y W d l J T I w N S k l M j A o M i 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2 L T A z L T E 3 V D A 3 O j A 4 O j U w L j U 2 M D c 1 M D B a I i 8 + P E V u d H J 5 I F R 5 c G U 9 I k Z p b G x D b 2 x 1 b W 5 U e X B l c y I g V m F s d W U 9 I n N B d 0 1 H Q m d V R U J n T U V C Z z 0 9 I i 8 + P E V u d H J 5 I F R 5 c G U 9 I k Z p b G x D b 2 x 1 b W 5 O Y W 1 l c y I g V m F s d W U 9 I n N b J n F 1 b 3 Q 7 U k I m c X V v d D s s J n F 1 b 3 Q 7 T 0 l C J n F 1 b 3 Q 7 L C Z x d W 9 0 O 0 5 B W k l W X G 5 W S k V S T 1 Z O S U t B J n F 1 b 3 Q 7 L C Z x d W 9 0 O 0 F E U k V T Q V x u V k p F U k 9 W T k l L Q S Z x d W 9 0 O y w m c X V v d D t J W k 5 P U 1 x u T 0 J W R V p F X G 4 o R V V S K S Z x d W 9 0 O y w m c X V v d D t V R E l P J n F 1 b 3 Q 7 L C Z x d W 9 0 O 1 B S Q V Z O Q V x u T 1 N O T 1 Z B J n F 1 b 3 Q 7 L C Z x d W 9 0 O 0 R B V F V N X G 5 E T 1 N Q S U p F x I Z B J n F 1 b 3 Q 7 L C Z x d W 9 0 O 1 Z J U 0 l O Q V x u S 0 F N Q V R O R V x u U 1 R P U E U m c X V v d D s s J n F 1 b 3 Q 7 V l J T V E F c b k t B T U F U T k V c b l N U T 1 B F 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A 4 I C h Q Y W d l I D U p I C g y K S 9 B d X R v U m V t b 3 Z l Z E N v b H V t b n M x L n t S Q i w w f S Z x d W 9 0 O y w m c X V v d D t T Z W N 0 a W 9 u M S 9 U Y W J s Z T A w O C A o U G F n Z S A 1 K S A o M i k v Q X V 0 b 1 J l b W 9 2 Z W R D b 2 x 1 b W 5 z M S 5 7 T 0 l C L D F 9 J n F 1 b 3 Q 7 L C Z x d W 9 0 O 1 N l Y 3 R p b 2 4 x L 1 R h Y m x l M D A 4 I C h Q Y W d l I D U p I C g y K S 9 B d X R v U m V t b 3 Z l Z E N v b H V t b n M x L n t O Q V p J V l x u V k p F U k 9 W T k l L Q S w y f S Z x d W 9 0 O y w m c X V v d D t T Z W N 0 a W 9 u M S 9 U Y W J s Z T A w O C A o U G F n Z S A 1 K S A o M i k v Q X V 0 b 1 J l b W 9 2 Z W R D b 2 x 1 b W 5 z M S 5 7 Q U R S R V N B X G 5 W S k V S T 1 Z O S U t B L D N 9 J n F 1 b 3 Q 7 L C Z x d W 9 0 O 1 N l Y 3 R p b 2 4 x L 1 R h Y m x l M D A 4 I C h Q Y W d l I D U p I C g y K S 9 B d X R v U m V t b 3 Z l Z E N v b H V t b n M x L n t J W k 5 P U 1 x u T 0 J W R V p F X G 4 o R V V S K S w 0 f S Z x d W 9 0 O y w m c X V v d D t T Z W N 0 a W 9 u M S 9 U Y W J s Z T A w O C A o U G F n Z S A 1 K S A o M i k v Q X V 0 b 1 J l b W 9 2 Z W R D b 2 x 1 b W 5 z M S 5 7 V U R J T y w 1 f S Z x d W 9 0 O y w m c X V v d D t T Z W N 0 a W 9 u M S 9 U Y W J s Z T A w O C A o U G F n Z S A 1 K S A o M i k v Q X V 0 b 1 J l b W 9 2 Z W R D b 2 x 1 b W 5 z M S 5 7 U F J B V k 5 B X G 5 P U 0 5 P V k E s N n 0 m c X V v d D s s J n F 1 b 3 Q 7 U 2 V j d G l v b j E v V G F i b G U w M D g g K F B h Z 2 U g N S k g K D I p L 0 F 1 d G 9 S Z W 1 v d m V k Q 2 9 s d W 1 u c z E u e 0 R B V F V N X G 5 E T 1 N Q S U p F x I Z B L D d 9 J n F 1 b 3 Q 7 L C Z x d W 9 0 O 1 N l Y 3 R p b 2 4 x L 1 R h Y m x l M D A 4 I C h Q Y W d l I D U p I C g y K S 9 B d X R v U m V t b 3 Z l Z E N v b H V t b n M x L n t W S V N J T k F c b k t B T U F U T k V c b l N U T 1 B F L D h 9 J n F 1 b 3 Q 7 L C Z x d W 9 0 O 1 N l Y 3 R p b 2 4 x L 1 R h Y m x l M D A 4 I C h Q Y W d l I D U p I C g y K S 9 B d X R v U m V t b 3 Z l Z E N v b H V t b n M x L n t W U l N U Q V x u S 0 F N Q V R O R V x u U 1 R P U E U s O X 0 m c X V v d D t d L C Z x d W 9 0 O 0 N v b H V t b k N v d W 5 0 J n F 1 b 3 Q 7 O j E w L C Z x d W 9 0 O 0 t l e U N v b H V t b k 5 h b W V z J n F 1 b 3 Q 7 O l t d L C Z x d W 9 0 O 0 N v b H V t b k l k Z W 5 0 a X R p Z X M m c X V v d D s 6 W y Z x d W 9 0 O 1 N l Y 3 R p b 2 4 x L 1 R h Y m x l M D A 4 I C h Q Y W d l I D U p I C g y K S 9 B d X R v U m V t b 3 Z l Z E N v b H V t b n M x L n t S Q i w w f S Z x d W 9 0 O y w m c X V v d D t T Z W N 0 a W 9 u M S 9 U Y W J s Z T A w O C A o U G F n Z S A 1 K S A o M i k v Q X V 0 b 1 J l b W 9 2 Z W R D b 2 x 1 b W 5 z M S 5 7 T 0 l C L D F 9 J n F 1 b 3 Q 7 L C Z x d W 9 0 O 1 N l Y 3 R p b 2 4 x L 1 R h Y m x l M D A 4 I C h Q Y W d l I D U p I C g y K S 9 B d X R v U m V t b 3 Z l Z E N v b H V t b n M x L n t O Q V p J V l x u V k p F U k 9 W T k l L Q S w y f S Z x d W 9 0 O y w m c X V v d D t T Z W N 0 a W 9 u M S 9 U Y W J s Z T A w O C A o U G F n Z S A 1 K S A o M i k v Q X V 0 b 1 J l b W 9 2 Z W R D b 2 x 1 b W 5 z M S 5 7 Q U R S R V N B X G 5 W S k V S T 1 Z O S U t B L D N 9 J n F 1 b 3 Q 7 L C Z x d W 9 0 O 1 N l Y 3 R p b 2 4 x L 1 R h Y m x l M D A 4 I C h Q Y W d l I D U p I C g y K S 9 B d X R v U m V t b 3 Z l Z E N v b H V t b n M x L n t J W k 5 P U 1 x u T 0 J W R V p F X G 4 o R V V S K S w 0 f S Z x d W 9 0 O y w m c X V v d D t T Z W N 0 a W 9 u M S 9 U Y W J s Z T A w O C A o U G F n Z S A 1 K S A o M i k v Q X V 0 b 1 J l b W 9 2 Z W R D b 2 x 1 b W 5 z M S 5 7 V U R J T y w 1 f S Z x d W 9 0 O y w m c X V v d D t T Z W N 0 a W 9 u M S 9 U Y W J s Z T A w O C A o U G F n Z S A 1 K S A o M i k v Q X V 0 b 1 J l b W 9 2 Z W R D b 2 x 1 b W 5 z M S 5 7 U F J B V k 5 B X G 5 P U 0 5 P V k E s N n 0 m c X V v d D s s J n F 1 b 3 Q 7 U 2 V j d G l v b j E v V G F i b G U w M D g g K F B h Z 2 U g N S k g K D I p L 0 F 1 d G 9 S Z W 1 v d m V k Q 2 9 s d W 1 u c z E u e 0 R B V F V N X G 5 E T 1 N Q S U p F x I Z B L D d 9 J n F 1 b 3 Q 7 L C Z x d W 9 0 O 1 N l Y 3 R p b 2 4 x L 1 R h Y m x l M D A 4 I C h Q Y W d l I D U p I C g y K S 9 B d X R v U m V t b 3 Z l Z E N v b H V t b n M x L n t W S V N J T k F c b k t B T U F U T k V c b l N U T 1 B F L D h 9 J n F 1 b 3 Q 7 L C Z x d W 9 0 O 1 N l Y 3 R p b 2 4 x L 1 R h Y m x l M D A 4 I C h Q Y W d l I D U p I C g y K S 9 B d X R v U m V t b 3 Z l Z E N v b H V t b n M x L n t W U l N U Q V x u S 0 F N Q V R O R V x u U 1 R P U E U 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5 J T I w K F B h Z 2 U l M j A 2 K S U y M C g z K T w v S X R l b V B h d G g + P C 9 J d G V t T G 9 j Y X R p b 2 4 + P F N 0 Y W J s Z U V u d H J p Z X M + P E V u d H J 5 I F R 5 c G U 9 I k F k Z G V k V G 9 E Y X R h T W 9 k Z W w i I F Z h b H V l P S J s M C I v P j x F b n R y e S B U e X B l P S J C d W Z m Z X J O Z X h 0 U m V m c m V z a C I g V m F s d W U 9 I m w x I i 8 + P E V u d H J 5 I F R 5 c G U 9 I k Z p b G x D b 3 V u d C I g V m F s d W U 9 I m w 2 I i 8 + P E V u d H J 5 I F R 5 c G U 9 I k Z p b G x F b m F i b G V k I i B W Y W x 1 Z T 0 i b D A i L z 4 8 R W 5 0 c n k g V H l w Z T 0 i R m l s b E V y c m 9 y Q 2 9 k Z S I g V m F s d W U 9 I n N V b m t u b 3 d u I i 8 + P E V u d H J 5 I F R 5 c G U 9 I k Z p b G x F c n J v c k N v d W 5 0 I i B W Y W x 1 Z T 0 i b D A i L z 4 8 R W 5 0 c n k g V H l w Z T 0 i R m l s b E x h c 3 R V c G R h d G V k I i B W Y W x 1 Z T 0 i Z D I w M j Y t M D M t M T d U M D c 6 M D k 6 M j Q u N T E 4 M D c 4 N F o i L z 4 8 R W 5 0 c n k g V H l w Z T 0 i R m l s b E N v b H V t b l R 5 c G V z I i B W Y W x 1 Z T 0 i c 0 F 3 T U d C Z 1 V F Q m d Z R U 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E w L C Z x d W 9 0 O 2 t l e U N v b H V t b k 5 h b W V z J n F 1 b 3 Q 7 O l t d L C Z x d W 9 0 O 3 F 1 Z X J 5 U m V s Y X R p b 2 5 z a G l w c y Z x d W 9 0 O z p b X S w m c X V v d D t j b 2 x 1 b W 5 J Z G V u d G l 0 a W V z J n F 1 b 3 Q 7 O l s m c X V v d D t T Z W N 0 a W 9 u M S 9 U Y W J s Z T A w O S A o U G F n Z S A 2 K S A o M y k v Q X V 0 b 1 J l b W 9 2 Z W R D b 2 x 1 b W 5 z M S 5 7 Q 2 9 s d W 1 u M S w w f S Z x d W 9 0 O y w m c X V v d D t T Z W N 0 a W 9 u M S 9 U Y W J s Z T A w O S A o U G F n Z S A 2 K S A o M y k v Q X V 0 b 1 J l b W 9 2 Z W R D b 2 x 1 b W 5 z M S 5 7 Q 2 9 s d W 1 u M i w x f S Z x d W 9 0 O y w m c X V v d D t T Z W N 0 a W 9 u M S 9 U Y W J s Z T A w O S A o U G F n Z S A 2 K S A o M y k v Q X V 0 b 1 J l b W 9 2 Z W R D b 2 x 1 b W 5 z M S 5 7 Q 2 9 s d W 1 u M y w y f S Z x d W 9 0 O y w m c X V v d D t T Z W N 0 a W 9 u M S 9 U Y W J s Z T A w O S A o U G F n Z S A 2 K S A o M y k v Q X V 0 b 1 J l b W 9 2 Z W R D b 2 x 1 b W 5 z M S 5 7 Q 2 9 s d W 1 u N C w z f S Z x d W 9 0 O y w m c X V v d D t T Z W N 0 a W 9 u M S 9 U Y W J s Z T A w O S A o U G F n Z S A 2 K S A o M y k v Q X V 0 b 1 J l b W 9 2 Z W R D b 2 x 1 b W 5 z M S 5 7 Q 2 9 s d W 1 u N S w 0 f S Z x d W 9 0 O y w m c X V v d D t T Z W N 0 a W 9 u M S 9 U Y W J s Z T A w O S A o U G F n Z S A 2 K S A o M y k v Q X V 0 b 1 J l b W 9 2 Z W R D b 2 x 1 b W 5 z M S 5 7 Q 2 9 s d W 1 u N i w 1 f S Z x d W 9 0 O y w m c X V v d D t T Z W N 0 a W 9 u M S 9 U Y W J s Z T A w O S A o U G F n Z S A 2 K S A o M y k v Q X V 0 b 1 J l b W 9 2 Z W R D b 2 x 1 b W 5 z M S 5 7 Q 2 9 s d W 1 u N y w 2 f S Z x d W 9 0 O y w m c X V v d D t T Z W N 0 a W 9 u M S 9 U Y W J s Z T A w O S A o U G F n Z S A 2 K S A o M y k v Q X V 0 b 1 J l b W 9 2 Z W R D b 2 x 1 b W 5 z M S 5 7 Q 2 9 s d W 1 u O C w 3 f S Z x d W 9 0 O y w m c X V v d D t T Z W N 0 a W 9 u M S 9 U Y W J s Z T A w O S A o U G F n Z S A 2 K S A o M y k v Q X V 0 b 1 J l b W 9 2 Z W R D b 2 x 1 b W 5 z M S 5 7 Q 2 9 s d W 1 u O S w 4 f S Z x d W 9 0 O y w m c X V v d D t T Z W N 0 a W 9 u M S 9 U Y W J s Z T A w O S A o U G F n Z S A 2 K S A o M y k v Q X V 0 b 1 J l b W 9 2 Z W R D b 2 x 1 b W 5 z M S 5 7 Q 2 9 s d W 1 u M T A s O X 0 m c X V v d D t d L C Z x d W 9 0 O 0 N v b H V t b k N v d W 5 0 J n F 1 b 3 Q 7 O j E w L C Z x d W 9 0 O 0 t l e U N v b H V t b k 5 h b W V z J n F 1 b 3 Q 7 O l t d L C Z x d W 9 0 O 0 N v b H V t b k l k Z W 5 0 a X R p Z X M m c X V v d D s 6 W y Z x d W 9 0 O 1 N l Y 3 R p b 2 4 x L 1 R h Y m x l M D A 5 I C h Q Y W d l I D Y p I C g z K S 9 B d X R v U m V t b 3 Z l Z E N v b H V t b n M x L n t D b 2 x 1 b W 4 x L D B 9 J n F 1 b 3 Q 7 L C Z x d W 9 0 O 1 N l Y 3 R p b 2 4 x L 1 R h Y m x l M D A 5 I C h Q Y W d l I D Y p I C g z K S 9 B d X R v U m V t b 3 Z l Z E N v b H V t b n M x L n t D b 2 x 1 b W 4 y L D F 9 J n F 1 b 3 Q 7 L C Z x d W 9 0 O 1 N l Y 3 R p b 2 4 x L 1 R h Y m x l M D A 5 I C h Q Y W d l I D Y p I C g z K S 9 B d X R v U m V t b 3 Z l Z E N v b H V t b n M x L n t D b 2 x 1 b W 4 z L D J 9 J n F 1 b 3 Q 7 L C Z x d W 9 0 O 1 N l Y 3 R p b 2 4 x L 1 R h Y m x l M D A 5 I C h Q Y W d l I D Y p I C g z K S 9 B d X R v U m V t b 3 Z l Z E N v b H V t b n M x L n t D b 2 x 1 b W 4 0 L D N 9 J n F 1 b 3 Q 7 L C Z x d W 9 0 O 1 N l Y 3 R p b 2 4 x L 1 R h Y m x l M D A 5 I C h Q Y W d l I D Y p I C g z K S 9 B d X R v U m V t b 3 Z l Z E N v b H V t b n M x L n t D b 2 x 1 b W 4 1 L D R 9 J n F 1 b 3 Q 7 L C Z x d W 9 0 O 1 N l Y 3 R p b 2 4 x L 1 R h Y m x l M D A 5 I C h Q Y W d l I D Y p I C g z K S 9 B d X R v U m V t b 3 Z l Z E N v b H V t b n M x L n t D b 2 x 1 b W 4 2 L D V 9 J n F 1 b 3 Q 7 L C Z x d W 9 0 O 1 N l Y 3 R p b 2 4 x L 1 R h Y m x l M D A 5 I C h Q Y W d l I D Y p I C g z K S 9 B d X R v U m V t b 3 Z l Z E N v b H V t b n M x L n t D b 2 x 1 b W 4 3 L D Z 9 J n F 1 b 3 Q 7 L C Z x d W 9 0 O 1 N l Y 3 R p b 2 4 x L 1 R h Y m x l M D A 5 I C h Q Y W d l I D Y p I C g z K S 9 B d X R v U m V t b 3 Z l Z E N v b H V t b n M x L n t D b 2 x 1 b W 4 4 L D d 9 J n F 1 b 3 Q 7 L C Z x d W 9 0 O 1 N l Y 3 R p b 2 4 x L 1 R h Y m x l M D A 5 I C h Q Y W d l I D Y p I C g z K S 9 B d X R v U m V t b 3 Z l Z E N v b H V t b n M x L n t D b 2 x 1 b W 4 5 L D h 9 J n F 1 b 3 Q 7 L C Z x d W 9 0 O 1 N l Y 3 R p b 2 4 x L 1 R h Y m x l M D A 5 I C h Q Y W d l I D Y p I C g z K S 9 B d X R v U m V t b 3 Z l Z E N v b H V t b n M x L n t D b 2 x 1 b W 4 x M C w 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A l M j A o U G F n Z S U y M D c p J T I w K D I p P C 9 J d G V t U G F 0 a D 4 8 L 0 l 0 Z W 1 M b 2 N h d G l v b j 4 8 U 3 R h Y m x l R W 5 0 c m l l c z 4 8 R W 5 0 c n k g V H l w Z T 0 i Q W R k Z W R U b 0 R h d G F N b 2 R l b C I g V m F s d W U 9 I m w w I i 8 + P E V u d H J 5 I F R 5 c G U 9 I k J 1 Z m Z l c k 5 l e H R S Z W Z y Z X N o I i B W Y W x 1 Z T 0 i b D E i L z 4 8 R W 5 0 c n k g V H l w Z T 0 i R m l s b E N v d W 5 0 I i B W Y W x 1 Z T 0 i b D g i L z 4 8 R W 5 0 c n k g V H l w Z T 0 i R m l s b E V u Y W J s Z W Q i I F Z h b H V l P S J s M C I v P j x F b n R y e S B U e X B l P S J G a W x s R X J y b 3 J D b 2 R l I i B W Y W x 1 Z T 0 i c 1 V u a 2 5 v d 2 4 i L z 4 8 R W 5 0 c n k g V H l w Z T 0 i R m l s b E V y c m 9 y Q 2 9 1 b n Q i I F Z h b H V l P S J s M C I v P j x F b n R y e S B U e X B l P S J G a W x s T G F z d F V w Z G F 0 Z W Q i I F Z h b H V l P S J k M j A y N i 0 w M y 0 x N 1 Q w N z o x M D o y N i 4 4 O T Y w N z I 4 W i I v P j x F b n R y e S B U e X B l P S J G a W x s Q 2 9 s d W 1 u V H l w Z X M i I F Z h b H V l P S J z Q X d Z 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E w I C h Q Y W d l I D c p I C g y K S 9 B d X R v U m V t b 3 Z l Z E N v b H V t b n M x L n t D b 2 x 1 b W 4 x L D B 9 J n F 1 b 3 Q 7 L C Z x d W 9 0 O 1 N l Y 3 R p b 2 4 x L 1 R h Y m x l M D E w I C h Q Y W d l I D c p I C g y K S 9 B d X R v U m V t b 3 Z l Z E N v b H V t b n M x L n t D b 2 x 1 b W 4 y L D F 9 J n F 1 b 3 Q 7 L C Z x d W 9 0 O 1 N l Y 3 R p b 2 4 x L 1 R h Y m x l M D E w I C h Q Y W d l I D c p I C g y K S 9 B d X R v U m V t b 3 Z l Z E N v b H V t b n M x L n t D b 2 x 1 b W 4 z L D J 9 J n F 1 b 3 Q 7 L C Z x d W 9 0 O 1 N l Y 3 R p b 2 4 x L 1 R h Y m x l M D E w I C h Q Y W d l I D c p I C g y K S 9 B d X R v U m V t b 3 Z l Z E N v b H V t b n M x L n t D b 2 x 1 b W 4 0 L D N 9 J n F 1 b 3 Q 7 L C Z x d W 9 0 O 1 N l Y 3 R p b 2 4 x L 1 R h Y m x l M D E w I C h Q Y W d l I D c p I C g y K S 9 B d X R v U m V t b 3 Z l Z E N v b H V t b n M x L n t D b 2 x 1 b W 4 1 L D R 9 J n F 1 b 3 Q 7 L C Z x d W 9 0 O 1 N l Y 3 R p b 2 4 x L 1 R h Y m x l M D E w I C h Q Y W d l I D c p I C g y K S 9 B d X R v U m V t b 3 Z l Z E N v b H V t b n M x L n t D b 2 x 1 b W 4 2 L D V 9 J n F 1 b 3 Q 7 L C Z x d W 9 0 O 1 N l Y 3 R p b 2 4 x L 1 R h Y m x l M D E w I C h Q Y W d l I D c p I C g y K S 9 B d X R v U m V t b 3 Z l Z E N v b H V t b n M x L n t D b 2 x 1 b W 4 3 L D Z 9 J n F 1 b 3 Q 7 L C Z x d W 9 0 O 1 N l Y 3 R p b 2 4 x L 1 R h Y m x l M D E w I C h Q Y W d l I D c p I C g y K S 9 B d X R v U m V t b 3 Z l Z E N v b H V t b n M x L n t D b 2 x 1 b W 4 4 L D d 9 J n F 1 b 3 Q 7 L C Z x d W 9 0 O 1 N l Y 3 R p b 2 4 x L 1 R h Y m x l M D E w I C h Q Y W d l I D c p I C g y K S 9 B d X R v U m V t b 3 Z l Z E N v b H V t b n M x L n t D b 2 x 1 b W 4 5 L D h 9 J n F 1 b 3 Q 7 L C Z x d W 9 0 O 1 N l Y 3 R p b 2 4 x L 1 R h Y m x l M D E w I C h Q Y W d l I D c p I C g y K S 9 B d X R v U m V t b 3 Z l Z E N v b H V t b n M x L n t D b 2 x 1 b W 4 x M C w 5 f S Z x d W 9 0 O 1 0 s J n F 1 b 3 Q 7 Q 2 9 s d W 1 u Q 2 9 1 b n Q m c X V v d D s 6 M T A s J n F 1 b 3 Q 7 S 2 V 5 Q 2 9 s d W 1 u T m F t Z X M m c X V v d D s 6 W 1 0 s J n F 1 b 3 Q 7 Q 2 9 s d W 1 u S W R l b n R p d G l l c y Z x d W 9 0 O z p b J n F 1 b 3 Q 7 U 2 V j d G l v b j E v V G F i b G U w M T A g K F B h Z 2 U g N y k g K D I p L 0 F 1 d G 9 S Z W 1 v d m V k Q 2 9 s d W 1 u c z E u e 0 N v b H V t b j E s M H 0 m c X V v d D s s J n F 1 b 3 Q 7 U 2 V j d G l v b j E v V G F i b G U w M T A g K F B h Z 2 U g N y k g K D I p L 0 F 1 d G 9 S Z W 1 v d m V k Q 2 9 s d W 1 u c z E u e 0 N v b H V t b j I s M X 0 m c X V v d D s s J n F 1 b 3 Q 7 U 2 V j d G l v b j E v V G F i b G U w M T A g K F B h Z 2 U g N y k g K D I p L 0 F 1 d G 9 S Z W 1 v d m V k Q 2 9 s d W 1 u c z E u e 0 N v b H V t b j M s M n 0 m c X V v d D s s J n F 1 b 3 Q 7 U 2 V j d G l v b j E v V G F i b G U w M T A g K F B h Z 2 U g N y k g K D I p L 0 F 1 d G 9 S Z W 1 v d m V k Q 2 9 s d W 1 u c z E u e 0 N v b H V t b j Q s M 3 0 m c X V v d D s s J n F 1 b 3 Q 7 U 2 V j d G l v b j E v V G F i b G U w M T A g K F B h Z 2 U g N y k g K D I p L 0 F 1 d G 9 S Z W 1 v d m V k Q 2 9 s d W 1 u c z E u e 0 N v b H V t b j U s N H 0 m c X V v d D s s J n F 1 b 3 Q 7 U 2 V j d G l v b j E v V G F i b G U w M T A g K F B h Z 2 U g N y k g K D I p L 0 F 1 d G 9 S Z W 1 v d m V k Q 2 9 s d W 1 u c z E u e 0 N v b H V t b j Y s N X 0 m c X V v d D s s J n F 1 b 3 Q 7 U 2 V j d G l v b j E v V G F i b G U w M T A g K F B h Z 2 U g N y k g K D I p L 0 F 1 d G 9 S Z W 1 v d m V k Q 2 9 s d W 1 u c z E u e 0 N v b H V t b j c s N n 0 m c X V v d D s s J n F 1 b 3 Q 7 U 2 V j d G l v b j E v V G F i b G U w M T A g K F B h Z 2 U g N y k g K D I p L 0 F 1 d G 9 S Z W 1 v d m V k Q 2 9 s d W 1 u c z E u e 0 N v b H V t b j g s N 3 0 m c X V v d D s s J n F 1 b 3 Q 7 U 2 V j d G l v b j E v V G F i b G U w M T A g K F B h Z 2 U g N y k g K D I p L 0 F 1 d G 9 S Z W 1 v d m V k Q 2 9 s d W 1 u c z E u e 0 N v b H V t b j k s O H 0 m c X V v d D s s J n F 1 b 3 Q 7 U 2 V j d G l v b j E v V G F i b G U w M T A g K F B h Z 2 U g N y k g K D I 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x M S U y M C h Q Y W d l J T I w O C k l M j A o M i k 8 L 0 l 0 Z W 1 Q Y X R o P j w v S X R l b U x v Y 2 F 0 a W 9 u P j x T d G F i b G V F b n R y a W V z P j x F b n R y e S B U e X B l P S J B Z G R l Z F R v R G F 0 Y U 1 v Z G V s I i B W Y W x 1 Z T 0 i b D A i L z 4 8 R W 5 0 c n k g V H l w Z T 0 i Q n V m Z m V y T m V 4 d F J l Z n J l c 2 g i I F Z h b H V l P S J s M S I v P j x F b n R y e S B U e X B l P S J G a W x s Q 2 9 1 b n Q i I F Z h b H V l P S J s M T E i L z 4 8 R W 5 0 c n k g V H l w Z T 0 i R m l s b E V u Y W J s Z W Q i I F Z h b H V l P S J s M C I v P j x F b n R y e S B U e X B l P S J G a W x s R X J y b 3 J D b 2 R l I i B W Y W x 1 Z T 0 i c 1 V u a 2 5 v d 2 4 i L z 4 8 R W 5 0 c n k g V H l w Z T 0 i R m l s b E V y c m 9 y Q 2 9 1 b n Q i I F Z h b H V l P S J s M C I v P j x F b n R y e S B U e X B l P S J G a W x s T G F z d F V w Z G F 0 Z W Q i I F Z h b H V l P S J k M j A y N i 0 w M y 0 x N 1 Q w N z o x M T o w M i 4 1 N j Y 5 O D k z W i I v P j x F b n R y e S B U e X B l P S J G a W x s Q 2 9 s d W 1 u V H l w Z X M i I F Z h b H V l P S J z Q X d N 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E x I C h Q Y W d l I D g p I C g y K S 9 B d X R v U m V t b 3 Z l Z E N v b H V t b n M x L n t D b 2 x 1 b W 4 x L D B 9 J n F 1 b 3 Q 7 L C Z x d W 9 0 O 1 N l Y 3 R p b 2 4 x L 1 R h Y m x l M D E x I C h Q Y W d l I D g p I C g y K S 9 B d X R v U m V t b 3 Z l Z E N v b H V t b n M x L n t D b 2 x 1 b W 4 y L D F 9 J n F 1 b 3 Q 7 L C Z x d W 9 0 O 1 N l Y 3 R p b 2 4 x L 1 R h Y m x l M D E x I C h Q Y W d l I D g p I C g y K S 9 B d X R v U m V t b 3 Z l Z E N v b H V t b n M x L n t D b 2 x 1 b W 4 z L D J 9 J n F 1 b 3 Q 7 L C Z x d W 9 0 O 1 N l Y 3 R p b 2 4 x L 1 R h Y m x l M D E x I C h Q Y W d l I D g p I C g y K S 9 B d X R v U m V t b 3 Z l Z E N v b H V t b n M x L n t D b 2 x 1 b W 4 0 L D N 9 J n F 1 b 3 Q 7 L C Z x d W 9 0 O 1 N l Y 3 R p b 2 4 x L 1 R h Y m x l M D E x I C h Q Y W d l I D g p I C g y K S 9 B d X R v U m V t b 3 Z l Z E N v b H V t b n M x L n t D b 2 x 1 b W 4 1 L D R 9 J n F 1 b 3 Q 7 L C Z x d W 9 0 O 1 N l Y 3 R p b 2 4 x L 1 R h Y m x l M D E x I C h Q Y W d l I D g p I C g y K S 9 B d X R v U m V t b 3 Z l Z E N v b H V t b n M x L n t D b 2 x 1 b W 4 2 L D V 9 J n F 1 b 3 Q 7 L C Z x d W 9 0 O 1 N l Y 3 R p b 2 4 x L 1 R h Y m x l M D E x I C h Q Y W d l I D g p I C g y K S 9 B d X R v U m V t b 3 Z l Z E N v b H V t b n M x L n t D b 2 x 1 b W 4 3 L D Z 9 J n F 1 b 3 Q 7 L C Z x d W 9 0 O 1 N l Y 3 R p b 2 4 x L 1 R h Y m x l M D E x I C h Q Y W d l I D g p I C g y K S 9 B d X R v U m V t b 3 Z l Z E N v b H V t b n M x L n t D b 2 x 1 b W 4 4 L D d 9 J n F 1 b 3 Q 7 L C Z x d W 9 0 O 1 N l Y 3 R p b 2 4 x L 1 R h Y m x l M D E x I C h Q Y W d l I D g p I C g y K S 9 B d X R v U m V t b 3 Z l Z E N v b H V t b n M x L n t D b 2 x 1 b W 4 5 L D h 9 J n F 1 b 3 Q 7 L C Z x d W 9 0 O 1 N l Y 3 R p b 2 4 x L 1 R h Y m x l M D E x I C h Q Y W d l I D g p I C g y K S 9 B d X R v U m V t b 3 Z l Z E N v b H V t b n M x L n t D b 2 x 1 b W 4 x M C w 5 f S Z x d W 9 0 O 1 0 s J n F 1 b 3 Q 7 Q 2 9 s d W 1 u Q 2 9 1 b n Q m c X V v d D s 6 M T A s J n F 1 b 3 Q 7 S 2 V 5 Q 2 9 s d W 1 u T m F t Z X M m c X V v d D s 6 W 1 0 s J n F 1 b 3 Q 7 Q 2 9 s d W 1 u S W R l b n R p d G l l c y Z x d W 9 0 O z p b J n F 1 b 3 Q 7 U 2 V j d G l v b j E v V G F i b G U w M T E g K F B h Z 2 U g O C k g K D I p L 0 F 1 d G 9 S Z W 1 v d m V k Q 2 9 s d W 1 u c z E u e 0 N v b H V t b j E s M H 0 m c X V v d D s s J n F 1 b 3 Q 7 U 2 V j d G l v b j E v V G F i b G U w M T E g K F B h Z 2 U g O C k g K D I p L 0 F 1 d G 9 S Z W 1 v d m V k Q 2 9 s d W 1 u c z E u e 0 N v b H V t b j I s M X 0 m c X V v d D s s J n F 1 b 3 Q 7 U 2 V j d G l v b j E v V G F i b G U w M T E g K F B h Z 2 U g O C k g K D I p L 0 F 1 d G 9 S Z W 1 v d m V k Q 2 9 s d W 1 u c z E u e 0 N v b H V t b j M s M n 0 m c X V v d D s s J n F 1 b 3 Q 7 U 2 V j d G l v b j E v V G F i b G U w M T E g K F B h Z 2 U g O C k g K D I p L 0 F 1 d G 9 S Z W 1 v d m V k Q 2 9 s d W 1 u c z E u e 0 N v b H V t b j Q s M 3 0 m c X V v d D s s J n F 1 b 3 Q 7 U 2 V j d G l v b j E v V G F i b G U w M T E g K F B h Z 2 U g O C k g K D I p L 0 F 1 d G 9 S Z W 1 v d m V k Q 2 9 s d W 1 u c z E u e 0 N v b H V t b j U s N H 0 m c X V v d D s s J n F 1 b 3 Q 7 U 2 V j d G l v b j E v V G F i b G U w M T E g K F B h Z 2 U g O C k g K D I p L 0 F 1 d G 9 S Z W 1 v d m V k Q 2 9 s d W 1 u c z E u e 0 N v b H V t b j Y s N X 0 m c X V v d D s s J n F 1 b 3 Q 7 U 2 V j d G l v b j E v V G F i b G U w M T E g K F B h Z 2 U g O C k g K D I p L 0 F 1 d G 9 S Z W 1 v d m V k Q 2 9 s d W 1 u c z E u e 0 N v b H V t b j c s N n 0 m c X V v d D s s J n F 1 b 3 Q 7 U 2 V j d G l v b j E v V G F i b G U w M T E g K F B h Z 2 U g O C k g K D I p L 0 F 1 d G 9 S Z W 1 v d m V k Q 2 9 s d W 1 u c z E u e 0 N v b H V t b j g s N 3 0 m c X V v d D s s J n F 1 b 3 Q 7 U 2 V j d G l v b j E v V G F i b G U w M T E g K F B h Z 2 U g O C k g K D I p L 0 F 1 d G 9 S Z W 1 v d m V k Q 2 9 s d W 1 u c z E u e 0 N v b H V t b j k s O H 0 m c X V v d D s s J n F 1 b 3 Q 7 U 2 V j d G l v b j E v V G F i b G U w M T E g K F B h Z 2 U g O C k g K D I p 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x M i U y M C h Q Y W d l J T I w O S k l M j A o M i k 8 L 0 l 0 Z W 1 Q Y X R o P j w v S X R l b U x v Y 2 F 0 a W 9 u P j x T d G F i b G V F b n R y a W V z P j x F b n R y e S B U e X B l P S J B Z G R l Z F R v R G F 0 Y U 1 v Z G V s I i B W Y W x 1 Z T 0 i b D A i L z 4 8 R W 5 0 c n k g V H l w Z T 0 i Q n V m Z m V y T m V 4 d F J l Z n J l c 2 g i I F Z h b H V l P S J s M S I v P j x F b n R y e S B U e X B l P S J G a W x s Q 2 9 1 b n Q i I F Z h b H V l P S J s O C I v P j x F b n R y e S B U e X B l P S J G a W x s R W 5 h Y m x l Z C I g V m F s d W U 9 I m w w I i 8 + P E V u d H J 5 I F R 5 c G U 9 I k Z p b G x F c n J v c k N v Z G U i I F Z h b H V l P S J z V W 5 r b m 9 3 b i I v P j x F b n R y e S B U e X B l P S J G a W x s R X J y b 3 J D b 3 V u d C I g V m F s d W U 9 I m w w I i 8 + P E V u d H J 5 I F R 5 c G U 9 I k Z p b G x M Y X N 0 V X B k Y X R l Z C I g V m F s d W U 9 I m Q y M D I 2 L T A z L T E 3 V D A 3 O j E x O j I 3 L j Q z O T A 5 O D h a I i 8 + P E V u d H J 5 I F R 5 c G U 9 I k Z p b G x D b 2 x 1 b W 5 U e X B l c y I g V m F s d W U 9 I n N B d 1 l H Q m d V R U J n W 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T I g K F B h Z 2 U g O S k g K D I p L 0 F 1 d G 9 S Z W 1 v d m V k Q 2 9 s d W 1 u c z E u e 0 N v b H V t b j E s M H 0 m c X V v d D s s J n F 1 b 3 Q 7 U 2 V j d G l v b j E v V G F i b G U w M T I g K F B h Z 2 U g O S k g K D I p L 0 F 1 d G 9 S Z W 1 v d m V k Q 2 9 s d W 1 u c z E u e 0 N v b H V t b j I s M X 0 m c X V v d D s s J n F 1 b 3 Q 7 U 2 V j d G l v b j E v V G F i b G U w M T I g K F B h Z 2 U g O S k g K D I p L 0 F 1 d G 9 S Z W 1 v d m V k Q 2 9 s d W 1 u c z E u e 0 N v b H V t b j M s M n 0 m c X V v d D s s J n F 1 b 3 Q 7 U 2 V j d G l v b j E v V G F i b G U w M T I g K F B h Z 2 U g O S k g K D I p L 0 F 1 d G 9 S Z W 1 v d m V k Q 2 9 s d W 1 u c z E u e 0 N v b H V t b j Q s M 3 0 m c X V v d D s s J n F 1 b 3 Q 7 U 2 V j d G l v b j E v V G F i b G U w M T I g K F B h Z 2 U g O S k g K D I p L 0 F 1 d G 9 S Z W 1 v d m V k Q 2 9 s d W 1 u c z E u e 0 N v b H V t b j U s N H 0 m c X V v d D s s J n F 1 b 3 Q 7 U 2 V j d G l v b j E v V G F i b G U w M T I g K F B h Z 2 U g O S k g K D I p L 0 F 1 d G 9 S Z W 1 v d m V k Q 2 9 s d W 1 u c z E u e 0 N v b H V t b j Y s N X 0 m c X V v d D s s J n F 1 b 3 Q 7 U 2 V j d G l v b j E v V G F i b G U w M T I g K F B h Z 2 U g O S k g K D I p L 0 F 1 d G 9 S Z W 1 v d m V k Q 2 9 s d W 1 u c z E u e 0 N v b H V t b j c s N n 0 m c X V v d D s s J n F 1 b 3 Q 7 U 2 V j d G l v b j E v V G F i b G U w M T I g K F B h Z 2 U g O S k g K D I p L 0 F 1 d G 9 S Z W 1 v d m V k Q 2 9 s d W 1 u c z E u e 0 N v b H V t b j g s N 3 0 m c X V v d D s s J n F 1 b 3 Q 7 U 2 V j d G l v b j E v V G F i b G U w M T I g K F B h Z 2 U g O S k g K D I p L 0 F 1 d G 9 S Z W 1 v d m V k Q 2 9 s d W 1 u c z E u e 0 N v b H V t b j k s O H 0 m c X V v d D s s J n F 1 b 3 Q 7 U 2 V j d G l v b j E v V G F i b G U w M T I g K F B h Z 2 U g O S k g K D I p L 0 F 1 d G 9 S Z W 1 v d m V k Q 2 9 s d W 1 u c z E u e 0 N v b H V t b j E w L D l 9 J n F 1 b 3 Q 7 X S w m c X V v d D t D b 2 x 1 b W 5 D b 3 V u d C Z x d W 9 0 O z o x M C w m c X V v d D t L Z X l D b 2 x 1 b W 5 O Y W 1 l c y Z x d W 9 0 O z p b X S w m c X V v d D t D b 2 x 1 b W 5 J Z G V u d G l 0 a W V z J n F 1 b 3 Q 7 O l s m c X V v d D t T Z W N 0 a W 9 u M S 9 U Y W J s Z T A x M i A o U G F n Z S A 5 K S A o M i k v Q X V 0 b 1 J l b W 9 2 Z W R D b 2 x 1 b W 5 z M S 5 7 Q 2 9 s d W 1 u M S w w f S Z x d W 9 0 O y w m c X V v d D t T Z W N 0 a W 9 u M S 9 U Y W J s Z T A x M i A o U G F n Z S A 5 K S A o M i k v Q X V 0 b 1 J l b W 9 2 Z W R D b 2 x 1 b W 5 z M S 5 7 Q 2 9 s d W 1 u M i w x f S Z x d W 9 0 O y w m c X V v d D t T Z W N 0 a W 9 u M S 9 U Y W J s Z T A x M i A o U G F n Z S A 5 K S A o M i k v Q X V 0 b 1 J l b W 9 2 Z W R D b 2 x 1 b W 5 z M S 5 7 Q 2 9 s d W 1 u M y w y f S Z x d W 9 0 O y w m c X V v d D t T Z W N 0 a W 9 u M S 9 U Y W J s Z T A x M i A o U G F n Z S A 5 K S A o M i k v Q X V 0 b 1 J l b W 9 2 Z W R D b 2 x 1 b W 5 z M S 5 7 Q 2 9 s d W 1 u N C w z f S Z x d W 9 0 O y w m c X V v d D t T Z W N 0 a W 9 u M S 9 U Y W J s Z T A x M i A o U G F n Z S A 5 K S A o M i k v Q X V 0 b 1 J l b W 9 2 Z W R D b 2 x 1 b W 5 z M S 5 7 Q 2 9 s d W 1 u N S w 0 f S Z x d W 9 0 O y w m c X V v d D t T Z W N 0 a W 9 u M S 9 U Y W J s Z T A x M i A o U G F n Z S A 5 K S A o M i k v Q X V 0 b 1 J l b W 9 2 Z W R D b 2 x 1 b W 5 z M S 5 7 Q 2 9 s d W 1 u N i w 1 f S Z x d W 9 0 O y w m c X V v d D t T Z W N 0 a W 9 u M S 9 U Y W J s Z T A x M i A o U G F n Z S A 5 K S A o M i k v Q X V 0 b 1 J l b W 9 2 Z W R D b 2 x 1 b W 5 z M S 5 7 Q 2 9 s d W 1 u N y w 2 f S Z x d W 9 0 O y w m c X V v d D t T Z W N 0 a W 9 u M S 9 U Y W J s Z T A x M i A o U G F n Z S A 5 K S A o M i k v Q X V 0 b 1 J l b W 9 2 Z W R D b 2 x 1 b W 5 z M S 5 7 Q 2 9 s d W 1 u O C w 3 f S Z x d W 9 0 O y w m c X V v d D t T Z W N 0 a W 9 u M S 9 U Y W J s Z T A x M i A o U G F n Z S A 5 K S A o M i k v Q X V 0 b 1 J l b W 9 2 Z W R D b 2 x 1 b W 5 z M S 5 7 Q 2 9 s d W 1 u O S w 4 f S Z x d W 9 0 O y w m c X V v d D t T Z W N 0 a W 9 u M S 9 U Y W J s Z T A x M i A o U G F n Z S A 5 K S A o M i k v Q X V 0 b 1 J l b W 9 2 Z W R D b 2 x 1 b W 5 z M S 5 7 Q 2 9 s d W 1 u M T A 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E z J T I w K F B h Z 2 U l M j A x M C k l M j A o M i k 8 L 0 l 0 Z W 1 Q Y X R o P j w v S X R l b U x v Y 2 F 0 a W 9 u P j x T d G F i b G V F b n R y a W V z P j x F b n R y e S B U e X B l P S J B Z G R l Z F R v R G F 0 Y U 1 v Z G V s I i B W Y W x 1 Z T 0 i b D A i L z 4 8 R W 5 0 c n k g V H l w Z T 0 i Q n V m Z m V y T m V 4 d F J l Z n J l c 2 g i I F Z h b H V l P S J s M S I v P j x F b n R y e S B U e X B l P S J G a W x s Q 2 9 1 b n Q i I F Z h b H V l P S J s M T E i L z 4 8 R W 5 0 c n k g V H l w Z T 0 i R m l s b E V u Y W J s Z W Q i I F Z h b H V l P S J s M C I v P j x F b n R y e S B U e X B l P S J G a W x s R X J y b 3 J D b 2 R l I i B W Y W x 1 Z T 0 i c 1 V u a 2 5 v d 2 4 i L z 4 8 R W 5 0 c n k g V H l w Z T 0 i R m l s b E V y c m 9 y Q 2 9 1 b n Q i I F Z h b H V l P S J s M C I v P j x F b n R y e S B U e X B l P S J G a W x s T G F z d F V w Z G F 0 Z W Q i I F Z h b H V l P S J k M j A y N i 0 w M y 0 x N 1 Q w N z o x M j o y M S 4 x M z g y N D E 5 W i I v P j x F b n R y e S B U e X B l P S J G a W x s Q 2 9 s d W 1 u V H l w Z X M i I F Z h b H V l P S J z Q X d Z R 0 J n V U V C Z 1 l F 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M T A s J n F 1 b 3 Q 7 a 2 V 5 Q 2 9 s d W 1 u T m F t Z X M m c X V v d D s 6 W 1 0 s J n F 1 b 3 Q 7 c X V l c n l S Z W x h d G l v b n N o a X B z J n F 1 b 3 Q 7 O l t d L C Z x d W 9 0 O 2 N v b H V t b k l k Z W 5 0 a X R p Z X M m c X V v d D s 6 W y Z x d W 9 0 O 1 N l Y 3 R p b 2 4 x L 1 R h Y m x l M D E z I C h Q Y W d l I D E w K S A o M i k v Q X V 0 b 1 J l b W 9 2 Z W R D b 2 x 1 b W 5 z M S 5 7 Q 2 9 s d W 1 u M S w w f S Z x d W 9 0 O y w m c X V v d D t T Z W N 0 a W 9 u M S 9 U Y W J s Z T A x M y A o U G F n Z S A x M C k g K D I p L 0 F 1 d G 9 S Z W 1 v d m V k Q 2 9 s d W 1 u c z E u e 0 N v b H V t b j I s M X 0 m c X V v d D s s J n F 1 b 3 Q 7 U 2 V j d G l v b j E v V G F i b G U w M T M g K F B h Z 2 U g M T A p I C g y K S 9 B d X R v U m V t b 3 Z l Z E N v b H V t b n M x L n t D b 2 x 1 b W 4 z L D J 9 J n F 1 b 3 Q 7 L C Z x d W 9 0 O 1 N l Y 3 R p b 2 4 x L 1 R h Y m x l M D E z I C h Q Y W d l I D E w K S A o M i k v Q X V 0 b 1 J l b W 9 2 Z W R D b 2 x 1 b W 5 z M S 5 7 Q 2 9 s d W 1 u N C w z f S Z x d W 9 0 O y w m c X V v d D t T Z W N 0 a W 9 u M S 9 U Y W J s Z T A x M y A o U G F n Z S A x M C k g K D I p L 0 F 1 d G 9 S Z W 1 v d m V k Q 2 9 s d W 1 u c z E u e 0 N v b H V t b j U s N H 0 m c X V v d D s s J n F 1 b 3 Q 7 U 2 V j d G l v b j E v V G F i b G U w M T M g K F B h Z 2 U g M T A p I C g y K S 9 B d X R v U m V t b 3 Z l Z E N v b H V t b n M x L n t D b 2 x 1 b W 4 2 L D V 9 J n F 1 b 3 Q 7 L C Z x d W 9 0 O 1 N l Y 3 R p b 2 4 x L 1 R h Y m x l M D E z I C h Q Y W d l I D E w K S A o M i k v Q X V 0 b 1 J l b W 9 2 Z W R D b 2 x 1 b W 5 z M S 5 7 Q 2 9 s d W 1 u N y w 2 f S Z x d W 9 0 O y w m c X V v d D t T Z W N 0 a W 9 u M S 9 U Y W J s Z T A x M y A o U G F n Z S A x M C k g K D I p L 0 F 1 d G 9 S Z W 1 v d m V k Q 2 9 s d W 1 u c z E u e 0 N v b H V t b j g s N 3 0 m c X V v d D s s J n F 1 b 3 Q 7 U 2 V j d G l v b j E v V G F i b G U w M T M g K F B h Z 2 U g M T A p I C g y K S 9 B d X R v U m V t b 3 Z l Z E N v b H V t b n M x L n t D b 2 x 1 b W 4 5 L D h 9 J n F 1 b 3 Q 7 L C Z x d W 9 0 O 1 N l Y 3 R p b 2 4 x L 1 R h Y m x l M D E z I C h Q Y W d l I D E w K S A o M i k v Q X V 0 b 1 J l b W 9 2 Z W R D b 2 x 1 b W 5 z M S 5 7 Q 2 9 s d W 1 u M T A s O X 0 m c X V v d D t d L C Z x d W 9 0 O 0 N v b H V t b k N v d W 5 0 J n F 1 b 3 Q 7 O j E w L C Z x d W 9 0 O 0 t l e U N v b H V t b k 5 h b W V z J n F 1 b 3 Q 7 O l t d L C Z x d W 9 0 O 0 N v b H V t b k l k Z W 5 0 a X R p Z X M m c X V v d D s 6 W y Z x d W 9 0 O 1 N l Y 3 R p b 2 4 x L 1 R h Y m x l M D E z I C h Q Y W d l I D E w K S A o M i k v Q X V 0 b 1 J l b W 9 2 Z W R D b 2 x 1 b W 5 z M S 5 7 Q 2 9 s d W 1 u M S w w f S Z x d W 9 0 O y w m c X V v d D t T Z W N 0 a W 9 u M S 9 U Y W J s Z T A x M y A o U G F n Z S A x M C k g K D I p L 0 F 1 d G 9 S Z W 1 v d m V k Q 2 9 s d W 1 u c z E u e 0 N v b H V t b j I s M X 0 m c X V v d D s s J n F 1 b 3 Q 7 U 2 V j d G l v b j E v V G F i b G U w M T M g K F B h Z 2 U g M T A p I C g y K S 9 B d X R v U m V t b 3 Z l Z E N v b H V t b n M x L n t D b 2 x 1 b W 4 z L D J 9 J n F 1 b 3 Q 7 L C Z x d W 9 0 O 1 N l Y 3 R p b 2 4 x L 1 R h Y m x l M D E z I C h Q Y W d l I D E w K S A o M i k v Q X V 0 b 1 J l b W 9 2 Z W R D b 2 x 1 b W 5 z M S 5 7 Q 2 9 s d W 1 u N C w z f S Z x d W 9 0 O y w m c X V v d D t T Z W N 0 a W 9 u M S 9 U Y W J s Z T A x M y A o U G F n Z S A x M C k g K D I p L 0 F 1 d G 9 S Z W 1 v d m V k Q 2 9 s d W 1 u c z E u e 0 N v b H V t b j U s N H 0 m c X V v d D s s J n F 1 b 3 Q 7 U 2 V j d G l v b j E v V G F i b G U w M T M g K F B h Z 2 U g M T A p I C g y K S 9 B d X R v U m V t b 3 Z l Z E N v b H V t b n M x L n t D b 2 x 1 b W 4 2 L D V 9 J n F 1 b 3 Q 7 L C Z x d W 9 0 O 1 N l Y 3 R p b 2 4 x L 1 R h Y m x l M D E z I C h Q Y W d l I D E w K S A o M i k v Q X V 0 b 1 J l b W 9 2 Z W R D b 2 x 1 b W 5 z M S 5 7 Q 2 9 s d W 1 u N y w 2 f S Z x d W 9 0 O y w m c X V v d D t T Z W N 0 a W 9 u M S 9 U Y W J s Z T A x M y A o U G F n Z S A x M C k g K D I p L 0 F 1 d G 9 S Z W 1 v d m V k Q 2 9 s d W 1 u c z E u e 0 N v b H V t b j g s N 3 0 m c X V v d D s s J n F 1 b 3 Q 7 U 2 V j d G l v b j E v V G F i b G U w M T M g K F B h Z 2 U g M T A p I C g y K S 9 B d X R v U m V t b 3 Z l Z E N v b H V t b n M x L n t D b 2 x 1 b W 4 5 L D h 9 J n F 1 b 3 Q 7 L C Z x d W 9 0 O 1 N l Y 3 R p b 2 4 x L 1 R h Y m x l M D E z I C h Q Y W d l I D E w K S A o M i k v Q X V 0 b 1 J l b W 9 2 Z W R D b 2 x 1 b W 5 z M S 5 7 Q 2 9 s d W 1 u M T A 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E 0 J T I w K F B h Z 2 U l M j A x M S k l M j A o M i k 8 L 0 l 0 Z W 1 Q Y X R o P j w v S X R l b U x v Y 2 F 0 a W 9 u P j x T d G F i b G V F b n R y a W V z P j x F b n R y e S B U e X B l P S J B Z G R l Z F R v R G F 0 Y U 1 v Z G V s I i B W Y W x 1 Z T 0 i b D A i L z 4 8 R W 5 0 c n k g V H l w Z T 0 i Q n V m Z m V y T m V 4 d F J l Z n J l c 2 g i I F Z h b H V l P S J s M S I v P j x F b n R y e S B U e X B l P S J G a W x s Q 2 9 1 b n Q i I F Z h b H V l P S J s M y I v P j x F b n R y e S B U e X B l P S J G a W x s R W 5 h Y m x l Z C I g V m F s d W U 9 I m w w I i 8 + P E V u d H J 5 I F R 5 c G U 9 I k Z p b G x F c n J v c k N v Z G U i I F Z h b H V l P S J z V W 5 r b m 9 3 b i I v P j x F b n R y e S B U e X B l P S J G a W x s R X J y b 3 J D b 3 V u d C I g V m F s d W U 9 I m w w I i 8 + P E V u d H J 5 I F R 5 c G U 9 I k Z p b G x M Y X N 0 V X B k Y X R l Z C I g V m F s d W U 9 I m Q y M D I 2 L T A z L T E 3 V D A 3 O j E y O j U 0 L j M 0 M T E 1 M j N a I i 8 + P E V u d H J 5 I F R 5 c G U 9 I k Z p b G x D b 2 x 1 b W 5 U e X B l c y I g V m F s d W U 9 I n N B d 0 1 H Q m d V R U J n T U V C Z 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V G F i b G U w M T Q g K F B h Z 2 U g M T E p I C g y K S 9 B d X R v U m V t b 3 Z l Z E N v b H V t b n M x L n t D b 2 x 1 b W 4 x L D B 9 J n F 1 b 3 Q 7 L C Z x d W 9 0 O 1 N l Y 3 R p b 2 4 x L 1 R h Y m x l M D E 0 I C h Q Y W d l I D E x K S A o M i k v Q X V 0 b 1 J l b W 9 2 Z W R D b 2 x 1 b W 5 z M S 5 7 Q 2 9 s d W 1 u M i w x f S Z x d W 9 0 O y w m c X V v d D t T Z W N 0 a W 9 u M S 9 U Y W J s Z T A x N C A o U G F n Z S A x M S k g K D I p L 0 F 1 d G 9 S Z W 1 v d m V k Q 2 9 s d W 1 u c z E u e 0 N v b H V t b j M s M n 0 m c X V v d D s s J n F 1 b 3 Q 7 U 2 V j d G l v b j E v V G F i b G U w M T Q g K F B h Z 2 U g M T E p I C g y K S 9 B d X R v U m V t b 3 Z l Z E N v b H V t b n M x L n t D b 2 x 1 b W 4 0 L D N 9 J n F 1 b 3 Q 7 L C Z x d W 9 0 O 1 N l Y 3 R p b 2 4 x L 1 R h Y m x l M D E 0 I C h Q Y W d l I D E x K S A o M i k v Q X V 0 b 1 J l b W 9 2 Z W R D b 2 x 1 b W 5 z M S 5 7 Q 2 9 s d W 1 u N S w 0 f S Z x d W 9 0 O y w m c X V v d D t T Z W N 0 a W 9 u M S 9 U Y W J s Z T A x N C A o U G F n Z S A x M S k g K D I p L 0 F 1 d G 9 S Z W 1 v d m V k Q 2 9 s d W 1 u c z E u e 0 N v b H V t b j Y s N X 0 m c X V v d D s s J n F 1 b 3 Q 7 U 2 V j d G l v b j E v V G F i b G U w M T Q g K F B h Z 2 U g M T E p I C g y K S 9 B d X R v U m V t b 3 Z l Z E N v b H V t b n M x L n t D b 2 x 1 b W 4 3 L D Z 9 J n F 1 b 3 Q 7 L C Z x d W 9 0 O 1 N l Y 3 R p b 2 4 x L 1 R h Y m x l M D E 0 I C h Q Y W d l I D E x K S A o M i k v Q X V 0 b 1 J l b W 9 2 Z W R D b 2 x 1 b W 5 z M S 5 7 Q 2 9 s d W 1 u O C w 3 f S Z x d W 9 0 O y w m c X V v d D t T Z W N 0 a W 9 u M S 9 U Y W J s Z T A x N C A o U G F n Z S A x M S k g K D I p L 0 F 1 d G 9 S Z W 1 v d m V k Q 2 9 s d W 1 u c z E u e 0 N v b H V t b j k s O H 0 m c X V v d D s s J n F 1 b 3 Q 7 U 2 V j d G l v b j E v V G F i b G U w M T Q g K F B h Z 2 U g M T E p I C g y K S 9 B d X R v U m V t b 3 Z l Z E N v b H V t b n M x L n t D b 2 x 1 b W 4 x M C w 5 f S Z x d W 9 0 O 1 0 s J n F 1 b 3 Q 7 Q 2 9 s d W 1 u Q 2 9 1 b n Q m c X V v d D s 6 M T A s J n F 1 b 3 Q 7 S 2 V 5 Q 2 9 s d W 1 u T m F t Z X M m c X V v d D s 6 W 1 0 s J n F 1 b 3 Q 7 Q 2 9 s d W 1 u S W R l b n R p d G l l c y Z x d W 9 0 O z p b J n F 1 b 3 Q 7 U 2 V j d G l v b j E v V G F i b G U w M T Q g K F B h Z 2 U g M T E p I C g y K S 9 B d X R v U m V t b 3 Z l Z E N v b H V t b n M x L n t D b 2 x 1 b W 4 x L D B 9 J n F 1 b 3 Q 7 L C Z x d W 9 0 O 1 N l Y 3 R p b 2 4 x L 1 R h Y m x l M D E 0 I C h Q Y W d l I D E x K S A o M i k v Q X V 0 b 1 J l b W 9 2 Z W R D b 2 x 1 b W 5 z M S 5 7 Q 2 9 s d W 1 u M i w x f S Z x d W 9 0 O y w m c X V v d D t T Z W N 0 a W 9 u M S 9 U Y W J s Z T A x N C A o U G F n Z S A x M S k g K D I p L 0 F 1 d G 9 S Z W 1 v d m V k Q 2 9 s d W 1 u c z E u e 0 N v b H V t b j M s M n 0 m c X V v d D s s J n F 1 b 3 Q 7 U 2 V j d G l v b j E v V G F i b G U w M T Q g K F B h Z 2 U g M T E p I C g y K S 9 B d X R v U m V t b 3 Z l Z E N v b H V t b n M x L n t D b 2 x 1 b W 4 0 L D N 9 J n F 1 b 3 Q 7 L C Z x d W 9 0 O 1 N l Y 3 R p b 2 4 x L 1 R h Y m x l M D E 0 I C h Q Y W d l I D E x K S A o M i k v Q X V 0 b 1 J l b W 9 2 Z W R D b 2 x 1 b W 5 z M S 5 7 Q 2 9 s d W 1 u N S w 0 f S Z x d W 9 0 O y w m c X V v d D t T Z W N 0 a W 9 u M S 9 U Y W J s Z T A x N C A o U G F n Z S A x M S k g K D I p L 0 F 1 d G 9 S Z W 1 v d m V k Q 2 9 s d W 1 u c z E u e 0 N v b H V t b j Y s N X 0 m c X V v d D s s J n F 1 b 3 Q 7 U 2 V j d G l v b j E v V G F i b G U w M T Q g K F B h Z 2 U g M T E p I C g y K S 9 B d X R v U m V t b 3 Z l Z E N v b H V t b n M x L n t D b 2 x 1 b W 4 3 L D Z 9 J n F 1 b 3 Q 7 L C Z x d W 9 0 O 1 N l Y 3 R p b 2 4 x L 1 R h Y m x l M D E 0 I C h Q Y W d l I D E x K S A o M i k v Q X V 0 b 1 J l b W 9 2 Z W R D b 2 x 1 b W 5 z M S 5 7 Q 2 9 s d W 1 u O C w 3 f S Z x d W 9 0 O y w m c X V v d D t T Z W N 0 a W 9 u M S 9 U Y W J s Z T A x N C A o U G F n Z S A x M S k g K D I p L 0 F 1 d G 9 S Z W 1 v d m V k Q 2 9 s d W 1 u c z E u e 0 N v b H V t b j k s O H 0 m c X V v d D s s J n F 1 b 3 Q 7 U 2 V j d G l v b j E v V G F i b G U w M T Q g K F B h Z 2 U g M T E p I C g y K S 9 B d X R v U m V t b 3 Z l Z E N v b H V t b n M x L n t D b 2 x 1 b W 4 x M C w 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U l M j A o U G F n Z S U y M D E x 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M t M T d U M D c 6 M T Q 6 M D Y u N D U 0 O T A 0 N V o i L z 4 8 R W 5 0 c n k g V H l w Z T 0 i R m l s b E N v b H V t b l R 5 c G V z I i B W Y W x 1 Z T 0 i c 0 F 3 T U d C Z 1 V F Q m d N R y I v P j x F b n R y e S B U e X B l P S J G a W x s Q 2 9 s d W 1 u T m F t Z X M i I F Z h b H V l P S J z W y Z x d W 9 0 O 1 J C J n F 1 b 3 Q 7 L C Z x d W 9 0 O 0 9 J Q i Z x d W 9 0 O y w m c X V v d D t O Q V p J V l x u V k p F U k 9 W T k l L Q S Z x d W 9 0 O y w m c X V v d D t B R F J F U 0 F c b l Z K R V J P V k 5 J S 0 E m c X V v d D s s J n F 1 b 3 Q 7 S V p O T 1 N c b k 9 C V k V a R V x u K E V V U i k m c X V v d D s s J n F 1 b 3 Q 7 V U R J T y Z x d W 9 0 O y w m c X V v d D t Q U k F W T k F c b k 9 T T k 9 W Q S Z x d W 9 0 O y w m c X V v d D t E Q V R V T V x u R E 9 T U E l K R c S G Q S Z x d W 9 0 O y w m c X V v d D t E S U 8 g S U 1 P V k l O R S B O Q V x u S 0 9 K S S B T R S B P R E 5 P U 0 l c b k l a T F X E j E 5 P I F B S Q V Z P 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m V s Y X R p b 2 5 z a G l w S W 5 m b 0 N v b n R h a W 5 l c i I g V m F s d W U 9 I n N 7 J n F 1 b 3 Q 7 Y 2 9 s d W 1 u Q 2 9 1 b n Q m c X V v d D s 6 O S w m c X V v d D t r Z X l D b 2 x 1 b W 5 O Y W 1 l c y Z x d W 9 0 O z p b X S w m c X V v d D t x d W V y e V J l b G F 0 a W 9 u c 2 h p c H M m c X V v d D s 6 W 1 0 s J n F 1 b 3 Q 7 Y 2 9 s d W 1 u S W R l b n R p d G l l c y Z x d W 9 0 O z p b J n F 1 b 3 Q 7 U 2 V j d G l v b j E v V G F i b G U w M T U g K F B h Z 2 U g M T E p L 0 F 1 d G 9 S Z W 1 v d m V k Q 2 9 s d W 1 u c z E u e 1 J C L D B 9 J n F 1 b 3 Q 7 L C Z x d W 9 0 O 1 N l Y 3 R p b 2 4 x L 1 R h Y m x l M D E 1 I C h Q Y W d l I D E x K S 9 B d X R v U m V t b 3 Z l Z E N v b H V t b n M x L n t P S U I s M X 0 m c X V v d D s s J n F 1 b 3 Q 7 U 2 V j d G l v b j E v V G F i b G U w M T U g K F B h Z 2 U g M T E p L 0 F 1 d G 9 S Z W 1 v d m V k Q 2 9 s d W 1 u c z E u e 0 5 B W k l W X G 5 W S k V S T 1 Z O S U t B L D J 9 J n F 1 b 3 Q 7 L C Z x d W 9 0 O 1 N l Y 3 R p b 2 4 x L 1 R h Y m x l M D E 1 I C h Q Y W d l I D E x K S 9 B d X R v U m V t b 3 Z l Z E N v b H V t b n M x L n t B R F J F U 0 F c b l Z K R V J P V k 5 J S 0 E s M 3 0 m c X V v d D s s J n F 1 b 3 Q 7 U 2 V j d G l v b j E v V G F i b G U w M T U g K F B h Z 2 U g M T E p L 0 F 1 d G 9 S Z W 1 v d m V k Q 2 9 s d W 1 u c z E u e 0 l a T k 9 T X G 5 P Q l Z F W k V c b i h F V V I p L D R 9 J n F 1 b 3 Q 7 L C Z x d W 9 0 O 1 N l Y 3 R p b 2 4 x L 1 R h Y m x l M D E 1 I C h Q Y W d l I D E x K S 9 B d X R v U m V t b 3 Z l Z E N v b H V t b n M x L n t V R E l P L D V 9 J n F 1 b 3 Q 7 L C Z x d W 9 0 O 1 N l Y 3 R p b 2 4 x L 1 R h Y m x l M D E 1 I C h Q Y W d l I D E x K S 9 B d X R v U m V t b 3 Z l Z E N v b H V t b n M x L n t Q U k F W T k F c b k 9 T T k 9 W Q S w 2 f S Z x d W 9 0 O y w m c X V v d D t T Z W N 0 a W 9 u M S 9 U Y W J s Z T A x N S A o U G F n Z S A x M S k v Q X V 0 b 1 J l b W 9 2 Z W R D b 2 x 1 b W 5 z M S 5 7 R E F U V U 1 c b k R P U 1 B J S k X E h k E s N 3 0 m c X V v d D s s J n F 1 b 3 Q 7 U 2 V j d G l v b j E v V G F i b G U w M T U g K F B h Z 2 U g M T E p L 0 F 1 d G 9 S Z W 1 v d m V k Q 2 9 s d W 1 u c z E u e 0 R J T y B J T U 9 W S U 5 F I E 5 B X G 5 L T 0 p J I F N F I E 9 E T k 9 T S V x u S V p M V c S M T k 8 g U F J B V k 8 s O H 0 m c X V v d D t d L C Z x d W 9 0 O 0 N v b H V t b k N v d W 5 0 J n F 1 b 3 Q 7 O j k s J n F 1 b 3 Q 7 S 2 V 5 Q 2 9 s d W 1 u T m F t Z X M m c X V v d D s 6 W 1 0 s J n F 1 b 3 Q 7 Q 2 9 s d W 1 u S W R l b n R p d G l l c y Z x d W 9 0 O z p b J n F 1 b 3 Q 7 U 2 V j d G l v b j E v V G F i b G U w M T U g K F B h Z 2 U g M T E p L 0 F 1 d G 9 S Z W 1 v d m V k Q 2 9 s d W 1 u c z E u e 1 J C L D B 9 J n F 1 b 3 Q 7 L C Z x d W 9 0 O 1 N l Y 3 R p b 2 4 x L 1 R h Y m x l M D E 1 I C h Q Y W d l I D E x K S 9 B d X R v U m V t b 3 Z l Z E N v b H V t b n M x L n t P S U I s M X 0 m c X V v d D s s J n F 1 b 3 Q 7 U 2 V j d G l v b j E v V G F i b G U w M T U g K F B h Z 2 U g M T E p L 0 F 1 d G 9 S Z W 1 v d m V k Q 2 9 s d W 1 u c z E u e 0 5 B W k l W X G 5 W S k V S T 1 Z O S U t B L D J 9 J n F 1 b 3 Q 7 L C Z x d W 9 0 O 1 N l Y 3 R p b 2 4 x L 1 R h Y m x l M D E 1 I C h Q Y W d l I D E x K S 9 B d X R v U m V t b 3 Z l Z E N v b H V t b n M x L n t B R F J F U 0 F c b l Z K R V J P V k 5 J S 0 E s M 3 0 m c X V v d D s s J n F 1 b 3 Q 7 U 2 V j d G l v b j E v V G F i b G U w M T U g K F B h Z 2 U g M T E p L 0 F 1 d G 9 S Z W 1 v d m V k Q 2 9 s d W 1 u c z E u e 0 l a T k 9 T X G 5 P Q l Z F W k V c b i h F V V I p L D R 9 J n F 1 b 3 Q 7 L C Z x d W 9 0 O 1 N l Y 3 R p b 2 4 x L 1 R h Y m x l M D E 1 I C h Q Y W d l I D E x K S 9 B d X R v U m V t b 3 Z l Z E N v b H V t b n M x L n t V R E l P L D V 9 J n F 1 b 3 Q 7 L C Z x d W 9 0 O 1 N l Y 3 R p b 2 4 x L 1 R h Y m x l M D E 1 I C h Q Y W d l I D E x K S 9 B d X R v U m V t b 3 Z l Z E N v b H V t b n M x L n t Q U k F W T k F c b k 9 T T k 9 W Q S w 2 f S Z x d W 9 0 O y w m c X V v d D t T Z W N 0 a W 9 u M S 9 U Y W J s Z T A x N S A o U G F n Z S A x M S k v Q X V 0 b 1 J l b W 9 2 Z W R D b 2 x 1 b W 5 z M S 5 7 R E F U V U 1 c b k R P U 1 B J S k X E h k E s N 3 0 m c X V v d D s s J n F 1 b 3 Q 7 U 2 V j d G l v b j E v V G F i b G U w M T U g K F B h Z 2 U g M T E p L 0 F 1 d G 9 S Z W 1 v d m V k Q 2 9 s d W 1 u c z E u e 0 R J T y B J T U 9 W S U 5 F I E 5 B X G 5 L T 0 p J I F N F I E 9 E T k 9 T S V x u S V p M V c S M T k 8 g U F J B V k 8 s 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4 J T I w K F B h Z 2 U l M j A 0 K S 9 T b 3 V y Y 2 U 8 L 0 l 0 Z W 1 Q Y X R o P j w v S X R l b U x v Y 2 F 0 a W 9 u P j x T d G F i b G V F b n R y a W V z L z 4 8 L 0 l 0 Z W 0 + P E l 0 Z W 0 + P E l 0 Z W 1 M b 2 N h d G l v b j 4 8 S X R l b V R 5 c G U + R m 9 y b X V s Y T w v S X R l b V R 5 c G U + P E l 0 Z W 1 Q Y X R o P l N l Y 3 R p b 2 4 x L 1 R h Y m x l M D A 4 J T I w K F B h Z 2 U l M j A 0 K S 9 U Y W J s Z T A w O D w v S X R l b V B h d G g + P C 9 J d G V t T G 9 j Y X R p b 2 4 + P F N 0 Y W J s Z U V u d H J p Z X M v P j w v S X R l b T 4 8 S X R l b T 4 8 S X R l b U x v Y 2 F 0 a W 9 u P j x J d G V t V H l w Z T 5 G b 3 J t d W x h P C 9 J d G V t V H l w Z T 4 8 S X R l b V B h d G g + U 2 V j d G l v b j E v V G F i b G U w M D g l M j A o U G F n Z S U y M D Q p L 1 B y b 2 1 v d G V k J T I w S G V h Z G V y c z w v S X R l b V B h d G g + P C 9 J d G V t T G 9 j Y X R p b 2 4 + P F N 0 Y W J s Z U V u d H J p Z X M v P j w v S X R l b T 4 8 S X R l b T 4 8 S X R l b U x v Y 2 F 0 a W 9 u P j x J d G V t V H l w Z T 5 G b 3 J t d W x h P C 9 J d G V t V H l w Z T 4 8 S X R l b V B h d G g + U 2 V j d G l v b j E v V G F i b G U w M D g l M j A o U G F n Z S U y M D Q p L 0 N o Y W 5 n Z W Q l M j B U e X B l P C 9 J d G V t U G F 0 a D 4 8 L 0 l 0 Z W 1 M b 2 N h d G l v b j 4 8 U 3 R h Y m x l R W 5 0 c m l l c y 8 + P C 9 J d G V t P j x J d G V t P j x J d G V t T G 9 j Y X R p b 2 4 + P E l 0 Z W 1 U e X B l P k Z v c m 1 1 b G E 8 L 0 l 0 Z W 1 U e X B l P j x J d G V t U G F 0 a D 5 T Z W N 0 a W 9 u M S 9 U Y W J s Z T A w O S U y M C h Q Y W d l J T I w N S k v U 2 9 1 c m N l P C 9 J d G V t U G F 0 a D 4 8 L 0 l 0 Z W 1 M b 2 N h d G l v b j 4 8 U 3 R h Y m x l R W 5 0 c m l l c y 8 + P C 9 J d G V t P j x J d G V t P j x J d G V t T G 9 j Y X R p b 2 4 + P E l 0 Z W 1 U e X B l P k Z v c m 1 1 b G E 8 L 0 l 0 Z W 1 U e X B l P j x J d G V t U G F 0 a D 5 T Z W N 0 a W 9 u M S 9 U Y W J s Z T A w O S U y M C h Q Y W d l J T I w N S k v V G F i b G U w M D k 8 L 0 l 0 Z W 1 Q Y X R o P j w v S X R l b U x v Y 2 F 0 a W 9 u P j x T d G F i b G V F b n R y a W V z L z 4 8 L 0 l 0 Z W 0 + P E l 0 Z W 0 + P E l 0 Z W 1 M b 2 N h d G l v b j 4 8 S X R l b V R 5 c G U + R m 9 y b X V s Y T w v S X R l b V R 5 c G U + P E l 0 Z W 1 Q Y X R o P l N l Y 3 R p b 2 4 x L 1 R h Y m x l M D A 5 J T I w K F B h Z 2 U l M j A 1 K S 9 D a G F u Z 2 V k J T I w V H l w Z T w v S X R l b V B h d G g + P C 9 J d G V t T G 9 j Y X R p b 2 4 + P F N 0 Y W J s Z U V u d H J p Z X M v P j w v S X R l b T 4 8 S X R l b T 4 8 S X R l b U x v Y 2 F 0 a W 9 u P j x J d G V t V H l w Z T 5 G b 3 J t d W x h P C 9 J d G V t V H l w Z T 4 8 S X R l b V B h d G g + U 2 V j d G l v b j E v V G F i b G U w M T A l M j A o U G F n Z S U y M D Y p L 1 N v d X J j Z T w v S X R l b V B h d G g + P C 9 J d G V t T G 9 j Y X R p b 2 4 + P F N 0 Y W J s Z U V u d H J p Z X M v P j w v S X R l b T 4 8 S X R l b T 4 8 S X R l b U x v Y 2 F 0 a W 9 u P j x J d G V t V H l w Z T 5 G b 3 J t d W x h P C 9 J d G V t V H l w Z T 4 8 S X R l b V B h d G g + U 2 V j d G l v b j E v V G F i b G U w M T A l M j A o U G F n Z S U y M D Y p L 1 R h Y m x l M D E w P C 9 J d G V t U G F 0 a D 4 8 L 0 l 0 Z W 1 M b 2 N h d G l v b j 4 8 U 3 R h Y m x l R W 5 0 c m l l c y 8 + P C 9 J d G V t P j x J d G V t P j x J d G V t T G 9 j Y X R p b 2 4 + P E l 0 Z W 1 U e X B l P k Z v c m 1 1 b G E 8 L 0 l 0 Z W 1 U e X B l P j x J d G V t U G F 0 a D 5 T Z W N 0 a W 9 u M S 9 U Y W J s Z T A x M C U y M C h Q Y W d l J T I w N i k v Q 2 h h b m d l Z C U y M F R 5 c G U 8 L 0 l 0 Z W 1 Q Y X R o P j w v S X R l b U x v Y 2 F 0 a W 9 u P j x T d G F i b G V F b n R y a W V z L z 4 8 L 0 l 0 Z W 0 + P E l 0 Z W 0 + P E l 0 Z W 1 M b 2 N h d G l v b j 4 8 S X R l b V R 5 c G U + R m 9 y b X V s Y T w v S X R l b V R 5 c G U + P E l 0 Z W 1 Q Y X R o P l N l Y 3 R p b 2 4 x L 1 R h Y m x l M D E x J T I w K F B h Z 2 U l M j A 3 K S 9 T b 3 V y Y 2 U 8 L 0 l 0 Z W 1 Q Y X R o P j w v S X R l b U x v Y 2 F 0 a W 9 u P j x T d G F i b G V F b n R y a W V z L z 4 8 L 0 l 0 Z W 0 + P E l 0 Z W 0 + P E l 0 Z W 1 M b 2 N h d G l v b j 4 8 S X R l b V R 5 c G U + R m 9 y b X V s Y T w v S X R l b V R 5 c G U + P E l 0 Z W 1 Q Y X R o P l N l Y 3 R p b 2 4 x L 1 R h Y m x l M D E x J T I w K F B h Z 2 U l M j A 3 K S 9 U Y W J s Z T A x M T w v S X R l b V B h d G g + P C 9 J d G V t T G 9 j Y X R p b 2 4 + P F N 0 Y W J s Z U V u d H J p Z X M v P j w v S X R l b T 4 8 S X R l b T 4 8 S X R l b U x v Y 2 F 0 a W 9 u P j x J d G V t V H l w Z T 5 G b 3 J t d W x h P C 9 J d G V t V H l w Z T 4 8 S X R l b V B h d G g + U 2 V j d G l v b j E v V G F i b G U w M T E l M j A o U G F n Z S U y M D c p L 0 N o Y W 5 n Z W Q l M j B U e X B l P C 9 J d G V t U G F 0 a D 4 8 L 0 l 0 Z W 1 M b 2 N h d G l v b j 4 8 U 3 R h Y m x l R W 5 0 c m l l c y 8 + P C 9 J d G V t P j x J d G V t P j x J d G V t T G 9 j Y X R p b 2 4 + P E l 0 Z W 1 U e X B l P k Z v c m 1 1 b G E 8 L 0 l 0 Z W 1 U e X B l P j x J d G V t U G F 0 a D 5 T Z W N 0 a W 9 u M S 9 U Y W J s Z T A x N y U y M C h Q Y W d l J T I w M T Q p L 1 N v d X J j Z T w v S X R l b V B h d G g + P C 9 J d G V t T G 9 j Y X R p b 2 4 + P F N 0 Y W J s Z U V u d H J p Z X M v P j w v S X R l b T 4 8 S X R l b T 4 8 S X R l b U x v Y 2 F 0 a W 9 u P j x J d G V t V H l w Z T 5 G b 3 J t d W x h P C 9 J d G V t V H l w Z T 4 8 S X R l b V B h d G g + U 2 V j d G l v b j E v V G F i b G U w M T c l M j A o U G F n Z S U y M D E 0 K S 9 U Y W J s Z T A x N z w v S X R l b V B h d G g + P C 9 J d G V t T G 9 j Y X R p b 2 4 + P F N 0 Y W J s Z U V u d H J p Z X M v P j w v S X R l b T 4 8 S X R l b T 4 8 S X R l b U x v Y 2 F 0 a W 9 u P j x J d G V t V H l w Z T 5 G b 3 J t d W x h P C 9 J d G V t V H l w Z T 4 8 S X R l b V B h d G g + U 2 V j d G l v b j E v V G F i b G U w M T c l M j A o U G F n Z S U y M D E 0 K S 9 Q c m 9 t b 3 R l Z C U y M E h l Y W R l c n M 8 L 0 l 0 Z W 1 Q Y X R o P j w v S X R l b U x v Y 2 F 0 a W 9 u P j x T d G F i b G V F b n R y a W V z L z 4 8 L 0 l 0 Z W 0 + P E l 0 Z W 0 + P E l 0 Z W 1 M b 2 N h d G l v b j 4 8 S X R l b V R 5 c G U + R m 9 y b X V s Y T w v S X R l b V R 5 c G U + P E l 0 Z W 1 Q Y X R o P l N l Y 3 R p b 2 4 x L 1 R h Y m x l M D E 3 J T I w K F B h Z 2 U l M j A x N C k v Q 2 h h b m d l Z C U y M F R 5 c G U 8 L 0 l 0 Z W 1 Q Y X R o P j w v S X R l b U x v Y 2 F 0 a W 9 u P j x T d G F i b G V F b n R y a W V z L z 4 8 L 0 l 0 Z W 0 + P E l 0 Z W 0 + P E l 0 Z W 1 M b 2 N h d G l v b j 4 8 S X R l b V R 5 c G U + R m 9 y b X V s Y T w v S X R l b V R 5 c G U + P E l 0 Z W 1 Q Y X R o P l N l Y 3 R p b 2 4 x L 1 R h Y m x l M D E 4 J T I w K F B h Z 2 U l M j A x N S k v U 2 9 1 c m N l P C 9 J d G V t U G F 0 a D 4 8 L 0 l 0 Z W 1 M b 2 N h d G l v b j 4 8 U 3 R h Y m x l R W 5 0 c m l l c y 8 + P C 9 J d G V t P j x J d G V t P j x J d G V t T G 9 j Y X R p b 2 4 + P E l 0 Z W 1 U e X B l P k Z v c m 1 1 b G E 8 L 0 l 0 Z W 1 U e X B l P j x J d G V t U G F 0 a D 5 T Z W N 0 a W 9 u M S 9 U Y W J s Z T A x O C U y M C h Q Y W d l J T I w M T U p L 1 R h Y m x l M D E 4 P C 9 J d G V t U G F 0 a D 4 8 L 0 l 0 Z W 1 M b 2 N h d G l v b j 4 8 U 3 R h Y m x l R W 5 0 c m l l c y 8 + P C 9 J d G V t P j x J d G V t P j x J d G V t T G 9 j Y X R p b 2 4 + P E l 0 Z W 1 U e X B l P k Z v c m 1 1 b G E 8 L 0 l 0 Z W 1 U e X B l P j x J d G V t U G F 0 a D 5 T Z W N 0 a W 9 u M S 9 U Y W J s Z T A x O C U y M C h Q Y W d l J T I w M T U p L 0 N o Y W 5 n Z W Q l M j B U e X B l P C 9 J d G V t U G F 0 a D 4 8 L 0 l 0 Z W 1 M b 2 N h d G l v b j 4 8 U 3 R h Y m x l R W 5 0 c m l l c y 8 + P C 9 J d G V t P j x J d G V t P j x J d G V t T G 9 j Y X R p b 2 4 + P E l 0 Z W 1 U e X B l P k Z v c m 1 1 b G E 8 L 0 l 0 Z W 1 U e X B l P j x J d G V t U G F 0 a D 5 T Z W N 0 a W 9 u M S 9 U Y W J s Z T A x O S U y M C h Q Y W d l J T I w M T Y p L 1 N v d X J j Z T w v S X R l b V B h d G g + P C 9 J d G V t T G 9 j Y X R p b 2 4 + P F N 0 Y W J s Z U V u d H J p Z X M v P j w v S X R l b T 4 8 S X R l b T 4 8 S X R l b U x v Y 2 F 0 a W 9 u P j x J d G V t V H l w Z T 5 G b 3 J t d W x h P C 9 J d G V t V H l w Z T 4 8 S X R l b V B h d G g + U 2 V j d G l v b j E v V G F i b G U w M T k l M j A o U G F n Z S U y M D E 2 K S 9 U Y W J s Z T A x O T w v S X R l b V B h d G g + P C 9 J d G V t T G 9 j Y X R p b 2 4 + P F N 0 Y W J s Z U V u d H J p Z X M v P j w v S X R l b T 4 8 S X R l b T 4 8 S X R l b U x v Y 2 F 0 a W 9 u P j x J d G V t V H l w Z T 5 G b 3 J t d W x h P C 9 J d G V t V H l w Z T 4 8 S X R l b V B h d G g + U 2 V j d G l v b j E v V G F i b G U w M T k l M j A o U G F n Z S U y M D E 2 K S 9 D a G F u Z 2 V k J T I w V H l w Z T w v S X R l b V B h d G g + P C 9 J d G V t T G 9 j Y X R p b 2 4 + P F N 0 Y W J s Z U V u d H J p Z X M v P j w v S X R l b T 4 8 S X R l b T 4 8 S X R l b U x v Y 2 F 0 a W 9 u P j x J d G V t V H l w Z T 5 G b 3 J t d W x h P C 9 J d G V t V H l w Z T 4 8 S X R l b V B h d G g + U 2 V j d G l v b j E v V G F i b G U w M j A l M j A o U G F n Z S U y M D E 3 K S 9 T b 3 V y Y 2 U 8 L 0 l 0 Z W 1 Q Y X R o P j w v S X R l b U x v Y 2 F 0 a W 9 u P j x T d G F i b G V F b n R y a W V z L z 4 8 L 0 l 0 Z W 0 + P E l 0 Z W 0 + P E l 0 Z W 1 M b 2 N h d G l v b j 4 8 S X R l b V R 5 c G U + R m 9 y b X V s Y T w v S X R l b V R 5 c G U + P E l 0 Z W 1 Q Y X R o P l N l Y 3 R p b 2 4 x L 1 R h Y m x l M D I w J T I w K F B h Z 2 U l M j A x N y k v V G F i b G U w M j A 8 L 0 l 0 Z W 1 Q Y X R o P j w v S X R l b U x v Y 2 F 0 a W 9 u P j x T d G F i b G V F b n R y a W V z L z 4 8 L 0 l 0 Z W 0 + P E l 0 Z W 0 + P E l 0 Z W 1 M b 2 N h d G l v b j 4 8 S X R l b V R 5 c G U + R m 9 y b X V s Y T w v S X R l b V R 5 c G U + P E l 0 Z W 1 Q Y X R o P l N l Y 3 R p b 2 4 x L 1 R h Y m x l M D I w J T I w K F B h Z 2 U l M j A x N y k v Q 2 h h b m d l Z C U y M F R 5 c G U 8 L 0 l 0 Z W 1 Q Y X R o P j w v S X R l b U x v Y 2 F 0 a W 9 u P j x T d G F i b G V F b n R y a W V z L z 4 8 L 0 l 0 Z W 0 + P E l 0 Z W 0 + P E l 0 Z W 1 M b 2 N h d G l v b j 4 8 S X R l b V R 5 c G U + R m 9 y b X V s Y T w v S X R l b V R 5 c G U + P E l 0 Z W 1 Q Y X R o P l N l Y 3 R p b 2 4 x L 1 R h Y m x l M D I x J T I w K F B h Z 2 U l M j A x O C k v U 2 9 1 c m N l P C 9 J d G V t U G F 0 a D 4 8 L 0 l 0 Z W 1 M b 2 N h d G l v b j 4 8 U 3 R h Y m x l R W 5 0 c m l l c y 8 + P C 9 J d G V t P j x J d G V t P j x J d G V t T G 9 j Y X R p b 2 4 + P E l 0 Z W 1 U e X B l P k Z v c m 1 1 b G E 8 L 0 l 0 Z W 1 U e X B l P j x J d G V t U G F 0 a D 5 T Z W N 0 a W 9 u M S 9 U Y W J s Z T A y M S U y M C h Q Y W d l J T I w M T g p L 1 R h Y m x l M D I x P C 9 J d G V t U G F 0 a D 4 8 L 0 l 0 Z W 1 M b 2 N h d G l v b j 4 8 U 3 R h Y m x l R W 5 0 c m l l c y 8 + P C 9 J d G V t P j x J d G V t P j x J d G V t T G 9 j Y X R p b 2 4 + P E l 0 Z W 1 U e X B l P k Z v c m 1 1 b G E 8 L 0 l 0 Z W 1 U e X B l P j x J d G V t U G F 0 a D 5 T Z W N 0 a W 9 u M S 9 U Y W J s Z T A y M S U y M C h Q Y W d l J T I w M T g p L 0 N o Y W 5 n Z W Q l M j B U e X B l P C 9 J d G V t U G F 0 a D 4 8 L 0 l 0 Z W 1 M b 2 N h d G l v b j 4 8 U 3 R h Y m x l R W 5 0 c m l l c y 8 + P C 9 J d G V t P j x J d G V t P j x J d G V t T G 9 j Y X R p b 2 4 + P E l 0 Z W 1 U e X B l P k Z v c m 1 1 b G E 8 L 0 l 0 Z W 1 U e X B l P j x J d G V t U G F 0 a D 5 T Z W N 0 a W 9 u M S 9 U Y W J s Z T A y M i U y M C h Q Y W d l J T I w M T k p L 1 N v d X J j Z T w v S X R l b V B h d G g + P C 9 J d G V t T G 9 j Y X R p b 2 4 + P F N 0 Y W J s Z U V u d H J p Z X M v P j w v S X R l b T 4 8 S X R l b T 4 8 S X R l b U x v Y 2 F 0 a W 9 u P j x J d G V t V H l w Z T 5 G b 3 J t d W x h P C 9 J d G V t V H l w Z T 4 8 S X R l b V B h d G g + U 2 V j d G l v b j E v V G F i b G U w M j I l M j A o U G F n Z S U y M D E 5 K S 9 U Y W J s Z T A y M j w v S X R l b V B h d G g + P C 9 J d G V t T G 9 j Y X R p b 2 4 + P F N 0 Y W J s Z U V u d H J p Z X M v P j w v S X R l b T 4 8 S X R l b T 4 8 S X R l b U x v Y 2 F 0 a W 9 u P j x J d G V t V H l w Z T 5 G b 3 J t d W x h P C 9 J d G V t V H l w Z T 4 8 S X R l b V B h d G g + U 2 V j d G l v b j E v V G F i b G U w M j I l M j A o U G F n Z S U y M D E 5 K S 9 D a G F u Z 2 V k J T I w V H l w Z T w v S X R l b V B h d G g + P C 9 J d G V t T G 9 j Y X R p b 2 4 + P F N 0 Y W J s Z U V u d H J p Z X M v P j w v S X R l b T 4 8 S X R l b T 4 8 S X R l b U x v Y 2 F 0 a W 9 u P j x J d G V t V H l w Z T 5 G b 3 J t d W x h P C 9 J d G V t V H l w Z T 4 8 S X R l b V B h d G g + U 2 V j d G l v b j E v V G F i b G U w M j M l M j A o U G F n Z S U y M D I w K S 9 T b 3 V y Y 2 U 8 L 0 l 0 Z W 1 Q Y X R o P j w v S X R l b U x v Y 2 F 0 a W 9 u P j x T d G F i b G V F b n R y a W V z L z 4 8 L 0 l 0 Z W 0 + P E l 0 Z W 0 + P E l 0 Z W 1 M b 2 N h d G l v b j 4 8 S X R l b V R 5 c G U + R m 9 y b X V s Y T w v S X R l b V R 5 c G U + P E l 0 Z W 1 Q Y X R o P l N l Y 3 R p b 2 4 x L 1 R h Y m x l M D I z J T I w K F B h Z 2 U l M j A y M C k v V G F i b G U w M j M 8 L 0 l 0 Z W 1 Q Y X R o P j w v S X R l b U x v Y 2 F 0 a W 9 u P j x T d G F i b G V F b n R y a W V z L z 4 8 L 0 l 0 Z W 0 + P E l 0 Z W 0 + P E l 0 Z W 1 M b 2 N h d G l v b j 4 8 S X R l b V R 5 c G U + R m 9 y b X V s Y T w v S X R l b V R 5 c G U + P E l 0 Z W 1 Q Y X R o P l N l Y 3 R p b 2 4 x L 1 R h Y m x l M D I z J T I w K F B h Z 2 U l M j A y M C k v Q 2 h h b m d l Z C U y M F R 5 c G U 8 L 0 l 0 Z W 1 Q Y X R o P j w v S X R l b U x v Y 2 F 0 a W 9 u P j x T d G F i b G V F b n R y a W V z L z 4 8 L 0 l 0 Z W 0 + P E l 0 Z W 0 + P E l 0 Z W 1 M b 2 N h d G l v b j 4 8 S X R l b V R 5 c G U + R m 9 y b X V s Y T w v S X R l b V R 5 c G U + P E l 0 Z W 1 Q Y X R o P l N l Y 3 R p b 2 4 x L 1 R h Y m x l M D I 0 J T I w K F B h Z 2 U l M j A y M S k v U 2 9 1 c m N l P C 9 J d G V t U G F 0 a D 4 8 L 0 l 0 Z W 1 M b 2 N h d G l v b j 4 8 U 3 R h Y m x l R W 5 0 c m l l c y 8 + P C 9 J d G V t P j x J d G V t P j x J d G V t T G 9 j Y X R p b 2 4 + P E l 0 Z W 1 U e X B l P k Z v c m 1 1 b G E 8 L 0 l 0 Z W 1 U e X B l P j x J d G V t U G F 0 a D 5 T Z W N 0 a W 9 u M S 9 U Y W J s Z T A y N C U y M C h Q Y W d l J T I w M j E p L 1 R h Y m x l M D I 0 P C 9 J d G V t U G F 0 a D 4 8 L 0 l 0 Z W 1 M b 2 N h d G l v b j 4 8 U 3 R h Y m x l R W 5 0 c m l l c y 8 + P C 9 J d G V t P j x J d G V t P j x J d G V t T G 9 j Y X R p b 2 4 + P E l 0 Z W 1 U e X B l P k Z v c m 1 1 b G E 8 L 0 l 0 Z W 1 U e X B l P j x J d G V t U G F 0 a D 5 T Z W N 0 a W 9 u M S 9 U Y W J s Z T A y N C U y M C h Q Y W d l J T I w M j E p L 0 N o Y W 5 n Z W Q l M j B U e X B l P C 9 J d G V t U G F 0 a D 4 8 L 0 l 0 Z W 1 M b 2 N h d G l v b j 4 8 U 3 R h Y m x l R W 5 0 c m l l c y 8 + P C 9 J d G V t P j x J d G V t P j x J d G V t T G 9 j Y X R p b 2 4 + P E l 0 Z W 1 U e X B l P k Z v c m 1 1 b G E 8 L 0 l 0 Z W 1 U e X B l P j x J d G V t U G F 0 a D 5 T Z W N 0 a W 9 u M S 9 U Y W J s Z T A y N S U y M C h Q Y W d l J T I w M j I p L 1 N v d X J j Z T w v S X R l b V B h d G g + P C 9 J d G V t T G 9 j Y X R p b 2 4 + P F N 0 Y W J s Z U V u d H J p Z X M v P j w v S X R l b T 4 8 S X R l b T 4 8 S X R l b U x v Y 2 F 0 a W 9 u P j x J d G V t V H l w Z T 5 G b 3 J t d W x h P C 9 J d G V t V H l w Z T 4 8 S X R l b V B h d G g + U 2 V j d G l v b j E v V G F i b G U w M j U l M j A o U G F n Z S U y M D I y K S 9 U Y W J s Z T A y N T w v S X R l b V B h d G g + P C 9 J d G V t T G 9 j Y X R p b 2 4 + P F N 0 Y W J s Z U V u d H J p Z X M v P j w v S X R l b T 4 8 S X R l b T 4 8 S X R l b U x v Y 2 F 0 a W 9 u P j x J d G V t V H l w Z T 5 G b 3 J t d W x h P C 9 J d G V t V H l w Z T 4 8 S X R l b V B h d G g + U 2 V j d G l v b j E v V G F i b G U w M j U l M j A o U G F n Z S U y M D I y K S 9 D a G F u Z 2 V k J T I w V H l w Z T w v S X R l b V B h d G g + P C 9 J d G V t T G 9 j Y X R p b 2 4 + P F N 0 Y W J s Z U V u d H J p Z X M v P j w v S X R l b T 4 8 S X R l b T 4 8 S X R l b U x v Y 2 F 0 a W 9 u P j x J d G V t V H l w Z T 5 G b 3 J t d W x h P C 9 J d G V t V H l w Z T 4 8 S X R l b V B h d G g + U 2 V j d G l v b j E v V G F i b G U w M j Y l M j A o U G F n Z S U y M D I z K S 9 T b 3 V y Y 2 U 8 L 0 l 0 Z W 1 Q Y X R o P j w v S X R l b U x v Y 2 F 0 a W 9 u P j x T d G F i b G V F b n R y a W V z L z 4 8 L 0 l 0 Z W 0 + P E l 0 Z W 0 + P E l 0 Z W 1 M b 2 N h d G l v b j 4 8 S X R l b V R 5 c G U + R m 9 y b X V s Y T w v S X R l b V R 5 c G U + P E l 0 Z W 1 Q Y X R o P l N l Y 3 R p b 2 4 x L 1 R h Y m x l M D I 2 J T I w K F B h Z 2 U l M j A y M y k v V G F i b G U w M j Y 8 L 0 l 0 Z W 1 Q Y X R o P j w v S X R l b U x v Y 2 F 0 a W 9 u P j x T d G F i b G V F b n R y a W V z L z 4 8 L 0 l 0 Z W 0 + P E l 0 Z W 0 + P E l 0 Z W 1 M b 2 N h d G l v b j 4 8 S X R l b V R 5 c G U + R m 9 y b X V s Y T w v S X R l b V R 5 c G U + P E l 0 Z W 1 Q Y X R o P l N l Y 3 R p b 2 4 x L 1 R h Y m x l M D I 2 J T I w K F B h Z 2 U l M j A y M y k v Q 2 h h b m d l Z C U y M F R 5 c G U 8 L 0 l 0 Z W 1 Q Y X R o P j w v S X R l b U x v Y 2 F 0 a W 9 u P j x T d G F i b G V F b n R y a W V z L z 4 8 L 0 l 0 Z W 0 + P E l 0 Z W 0 + P E l 0 Z W 1 M b 2 N h d G l v b j 4 8 S X R l b V R 5 c G U + R m 9 y b X V s Y T w v S X R l b V R 5 c G U + P E l 0 Z W 1 Q Y X R o P l N l Y 3 R p b 2 4 x L 1 R h Y m x l M D I 3 J T I w K F B h Z 2 U l M j A y N C k v U 2 9 1 c m N l P C 9 J d G V t U G F 0 a D 4 8 L 0 l 0 Z W 1 M b 2 N h d G l v b j 4 8 U 3 R h Y m x l R W 5 0 c m l l c y 8 + P C 9 J d G V t P j x J d G V t P j x J d G V t T G 9 j Y X R p b 2 4 + P E l 0 Z W 1 U e X B l P k Z v c m 1 1 b G E 8 L 0 l 0 Z W 1 U e X B l P j x J d G V t U G F 0 a D 5 T Z W N 0 a W 9 u M S 9 U Y W J s Z T A y N y U y M C h Q Y W d l J T I w M j Q p L 1 R h Y m x l M D I 3 P C 9 J d G V t U G F 0 a D 4 8 L 0 l 0 Z W 1 M b 2 N h d G l v b j 4 8 U 3 R h Y m x l R W 5 0 c m l l c y 8 + P C 9 J d G V t P j x J d G V t P j x J d G V t T G 9 j Y X R p b 2 4 + P E l 0 Z W 1 U e X B l P k Z v c m 1 1 b G E 8 L 0 l 0 Z W 1 U e X B l P j x J d G V t U G F 0 a D 5 T Z W N 0 a W 9 u M S 9 U Y W J s Z T A y N y U y M C h Q Y W d l J T I w M j Q p L 0 N o Y W 5 n Z W Q l M j B U e X B l P C 9 J d G V t U G F 0 a D 4 8 L 0 l 0 Z W 1 M b 2 N h d G l v b j 4 8 U 3 R h Y m x l R W 5 0 c m l l c y 8 + P C 9 J d G V t P j x J d G V t P j x J d G V t T G 9 j Y X R p b 2 4 + P E l 0 Z W 1 U e X B l P k Z v c m 1 1 b G E 8 L 0 l 0 Z W 1 U e X B l P j x J d G V t U G F 0 a D 5 T Z W N 0 a W 9 u M S 9 U Y W J s Z T A y O C U y M C h Q Y W d l J T I w M j U p L 1 N v d X J j Z T w v S X R l b V B h d G g + P C 9 J d G V t T G 9 j Y X R p b 2 4 + P F N 0 Y W J s Z U V u d H J p Z X M v P j w v S X R l b T 4 8 S X R l b T 4 8 S X R l b U x v Y 2 F 0 a W 9 u P j x J d G V t V H l w Z T 5 G b 3 J t d W x h P C 9 J d G V t V H l w Z T 4 8 S X R l b V B h d G g + U 2 V j d G l v b j E v V G F i b G U w M j g l M j A o U G F n Z S U y M D I 1 K S 9 U Y W J s Z T A y O D w v S X R l b V B h d G g + P C 9 J d G V t T G 9 j Y X R p b 2 4 + P F N 0 Y W J s Z U V u d H J p Z X M v P j w v S X R l b T 4 8 S X R l b T 4 8 S X R l b U x v Y 2 F 0 a W 9 u P j x J d G V t V H l w Z T 5 G b 3 J t d W x h P C 9 J d G V t V H l w Z T 4 8 S X R l b V B h d G g + U 2 V j d G l v b j E v V G F i b G U w M j g l M j A o U G F n Z S U y M D I 1 K S 9 D a G F u Z 2 V k J T I w V H l w Z T w v S X R l b V B h d G g + P C 9 J d G V t T G 9 j Y X R p b 2 4 + P F N 0 Y W J s Z U V u d H J p Z X M v P j w v S X R l b T 4 8 S X R l b T 4 8 S X R l b U x v Y 2 F 0 a W 9 u P j x J d G V t V H l w Z T 5 G b 3 J t d W x h P C 9 J d G V t V H l w Z T 4 8 S X R l b V B h d G g + U 2 V j d G l v b j E v V G F i b G U w M j k l M j A o U G F n Z S U y M D I 2 K S 9 T b 3 V y Y 2 U 8 L 0 l 0 Z W 1 Q Y X R o P j w v S X R l b U x v Y 2 F 0 a W 9 u P j x T d G F i b G V F b n R y a W V z L z 4 8 L 0 l 0 Z W 0 + P E l 0 Z W 0 + P E l 0 Z W 1 M b 2 N h d G l v b j 4 8 S X R l b V R 5 c G U + R m 9 y b X V s Y T w v S X R l b V R 5 c G U + P E l 0 Z W 1 Q Y X R o P l N l Y 3 R p b 2 4 x L 1 R h Y m x l M D I 5 J T I w K F B h Z 2 U l M j A y N i k v V G F i b G U w M j k 8 L 0 l 0 Z W 1 Q Y X R o P j w v S X R l b U x v Y 2 F 0 a W 9 u P j x T d G F i b G V F b n R y a W V z L z 4 8 L 0 l 0 Z W 0 + P E l 0 Z W 0 + P E l 0 Z W 1 M b 2 N h d G l v b j 4 8 S X R l b V R 5 c G U + R m 9 y b X V s Y T w v S X R l b V R 5 c G U + P E l 0 Z W 1 Q Y X R o P l N l Y 3 R p b 2 4 x L 1 R h Y m x l M D I 5 J T I w K F B h Z 2 U l M j A y N i k v Q 2 h h b m d l Z C U y M F R 5 c G U 8 L 0 l 0 Z W 1 Q Y X R o P j w v S X R l b U x v Y 2 F 0 a W 9 u P j x T d G F i b G V F b n R y a W V z L z 4 8 L 0 l 0 Z W 0 + P E l 0 Z W 0 + P E l 0 Z W 1 M b 2 N h d G l v b j 4 8 S X R l b V R 5 c G U + R m 9 y b X V s Y T w v S X R l b V R 5 c G U + P E l 0 Z W 1 Q Y X R o P l N l Y 3 R p b 2 4 x L 1 R h Y m x l M D M w J T I w K F B h Z 2 U l M j A y N y k v U 2 9 1 c m N l P C 9 J d G V t U G F 0 a D 4 8 L 0 l 0 Z W 1 M b 2 N h d G l v b j 4 8 U 3 R h Y m x l R W 5 0 c m l l c y 8 + P C 9 J d G V t P j x J d G V t P j x J d G V t T G 9 j Y X R p b 2 4 + P E l 0 Z W 1 U e X B l P k Z v c m 1 1 b G E 8 L 0 l 0 Z W 1 U e X B l P j x J d G V t U G F 0 a D 5 T Z W N 0 a W 9 u M S 9 U Y W J s Z T A z M C U y M C h Q Y W d l J T I w M j c p L 1 R h Y m x l M D M w P C 9 J d G V t U G F 0 a D 4 8 L 0 l 0 Z W 1 M b 2 N h d G l v b j 4 8 U 3 R h Y m x l R W 5 0 c m l l c y 8 + P C 9 J d G V t P j x J d G V t P j x J d G V t T G 9 j Y X R p b 2 4 + P E l 0 Z W 1 U e X B l P k Z v c m 1 1 b G E 8 L 0 l 0 Z W 1 U e X B l P j x J d G V t U G F 0 a D 5 T Z W N 0 a W 9 u M S 9 U Y W J s Z T A z M C U y M C h Q Y W d l J T I w M j c p L 0 N o Y W 5 n Z W Q l M j B U e X B l P C 9 J d G V t U G F 0 a D 4 8 L 0 l 0 Z W 1 M b 2 N h d G l v b j 4 8 U 3 R h Y m x l R W 5 0 c m l l c y 8 + P C 9 J d G V t P j x J d G V t P j x J d G V t T G 9 j Y X R p b 2 4 + P E l 0 Z W 1 U e X B l P k Z v c m 1 1 b G E 8 L 0 l 0 Z W 1 U e X B l P j x J d G V t U G F 0 a D 5 T Z W N 0 a W 9 u M S 9 U Y W J s Z T A z M S U y M C h Q Y W d l J T I w M j g p L 1 N v d X J j Z T w v S X R l b V B h d G g + P C 9 J d G V t T G 9 j Y X R p b 2 4 + P F N 0 Y W J s Z U V u d H J p Z X M v P j w v S X R l b T 4 8 S X R l b T 4 8 S X R l b U x v Y 2 F 0 a W 9 u P j x J d G V t V H l w Z T 5 G b 3 J t d W x h P C 9 J d G V t V H l w Z T 4 8 S X R l b V B h d G g + U 2 V j d G l v b j E v V G F i b G U w M z E l M j A o U G F n Z S U y M D I 4 K S 9 U Y W J s Z T A z M T w v S X R l b V B h d G g + P C 9 J d G V t T G 9 j Y X R p b 2 4 + P F N 0 Y W J s Z U V u d H J p Z X M v P j w v S X R l b T 4 8 S X R l b T 4 8 S X R l b U x v Y 2 F 0 a W 9 u P j x J d G V t V H l w Z T 5 G b 3 J t d W x h P C 9 J d G V t V H l w Z T 4 8 S X R l b V B h d G g + U 2 V j d G l v b j E v V G F i b G U w M z E l M j A o U G F n Z S U y M D I 4 K S 9 D a G F u Z 2 V k J T I w V H l w Z T w v S X R l b V B h d G g + P C 9 J d G V t T G 9 j Y X R p b 2 4 + P F N 0 Y W J s Z U V u d H J p Z X M v P j w v S X R l b T 4 8 S X R l b T 4 8 S X R l b U x v Y 2 F 0 a W 9 u P j x J d G V t V H l w Z T 5 G b 3 J t d W x h P C 9 J d G V t V H l w Z T 4 8 S X R l b V B h d G g + U 2 V j d G l v b j E v V G F i b G U w M z I l M j A o U G F n Z S U y M D I 4 K S 9 T b 3 V y Y 2 U 8 L 0 l 0 Z W 1 Q Y X R o P j w v S X R l b U x v Y 2 F 0 a W 9 u P j x T d G F i b G V F b n R y a W V z L z 4 8 L 0 l 0 Z W 0 + P E l 0 Z W 0 + P E l 0 Z W 1 M b 2 N h d G l v b j 4 8 S X R l b V R 5 c G U + R m 9 y b X V s Y T w v S X R l b V R 5 c G U + P E l 0 Z W 1 Q Y X R o P l N l Y 3 R p b 2 4 x L 1 R h Y m x l M D M y J T I w K F B h Z 2 U l M j A y O C k v V G F i b G U w M z I 8 L 0 l 0 Z W 1 Q Y X R o P j w v S X R l b U x v Y 2 F 0 a W 9 u P j x T d G F i b G V F b n R y a W V z L z 4 8 L 0 l 0 Z W 0 + P E l 0 Z W 0 + P E l 0 Z W 1 M b 2 N h d G l v b j 4 8 S X R l b V R 5 c G U + R m 9 y b X V s Y T w v S X R l b V R 5 c G U + P E l 0 Z W 1 Q Y X R o P l N l Y 3 R p b 2 4 x L 1 R h Y m x l M D M y J T I w K F B h Z 2 U l M j A y O C k v U H J v b W 9 0 Z W Q l M j B I Z W F k Z X J z P C 9 J d G V t U G F 0 a D 4 8 L 0 l 0 Z W 1 M b 2 N h d G l v b j 4 8 U 3 R h Y m x l R W 5 0 c m l l c y 8 + P C 9 J d G V t P j x J d G V t P j x J d G V t T G 9 j Y X R p b 2 4 + P E l 0 Z W 1 U e X B l P k Z v c m 1 1 b G E 8 L 0 l 0 Z W 1 U e X B l P j x J d G V t U G F 0 a D 5 T Z W N 0 a W 9 u M S 9 U Y W J s Z T A z M i U y M C h Q Y W d l J T I w M j g p L 0 N o Y W 5 n Z W Q l M j B U e X B l P C 9 J d G V t U G F 0 a D 4 8 L 0 l 0 Z W 1 M b 2 N h d G l v b j 4 8 U 3 R h Y m x l R W 5 0 c m l l c y 8 + P C 9 J d G V t P j x J d G V t P j x J d G V t T G 9 j Y X R p b 2 4 + P E l 0 Z W 1 U e X B l P k Z v c m 1 1 b G E 8 L 0 l 0 Z W 1 U e X B l P j x J d G V t U G F 0 a D 5 T Z W N 0 a W 9 u M S 9 U Y W J s Z T A w M S U y M C h Q Y W d l J T I w M S 0 y K S 9 T b 3 V y Y 2 U 8 L 0 l 0 Z W 1 Q Y X R o P j w v S X R l b U x v Y 2 F 0 a W 9 u P j x T d G F i b G V F b n R y a W V z L z 4 8 L 0 l 0 Z W 0 + P E l 0 Z W 0 + P E l 0 Z W 1 M b 2 N h d G l v b j 4 8 S X R l b V R 5 c G U + R m 9 y b X V s Y T w v S X R l b V R 5 c G U + P E l 0 Z W 1 Q Y X R o P l N l Y 3 R p b 2 4 x L 1 R h Y m x l M D A x J T I w K F B h Z 2 U l M j A x L T I p L 1 R h Y m x l M D A x P C 9 J d G V t U G F 0 a D 4 8 L 0 l 0 Z W 1 M b 2 N h d G l v b j 4 8 U 3 R h Y m x l R W 5 0 c m l l c y 8 + P C 9 J d G V t P j x J d G V t P j x J d G V t T G 9 j Y X R p b 2 4 + P E l 0 Z W 1 U e X B l P k Z v c m 1 1 b G E 8 L 0 l 0 Z W 1 U e X B l P j x J d G V t U G F 0 a D 5 T Z W N 0 a W 9 u M S 9 U Y W J s Z T A w M S U y M C h Q Y W d l J T I w M S 0 y K S 9 Q c m 9 t b 3 R l Z C U y M E h l Y W R l c n M 8 L 0 l 0 Z W 1 Q Y X R o P j w v S X R l b U x v Y 2 F 0 a W 9 u P j x T d G F i b G V F b n R y a W V z L z 4 8 L 0 l 0 Z W 0 + P E l 0 Z W 0 + P E l 0 Z W 1 M b 2 N h d G l v b j 4 8 S X R l b V R 5 c G U + R m 9 y b X V s Y T w v S X R l b V R 5 c G U + P E l 0 Z W 1 Q Y X R o P l N l Y 3 R p b 2 4 x L 1 R h Y m x l M D A x J T I w K F B h Z 2 U l M j A x L T I p L 0 N o Y W 5 n Z W Q l M j B U e X B l P C 9 J d G V t U G F 0 a D 4 8 L 0 l 0 Z W 1 M b 2 N h d G l v b j 4 8 U 3 R h Y m x l R W 5 0 c m l l c y 8 + P C 9 J d G V t P j x J d G V t P j x J d G V t T G 9 j Y X R p b 2 4 + P E l 0 Z W 1 U e X B l P k Z v c m 1 1 b G E 8 L 0 l 0 Z W 1 U e X B l P j x J d G V t U G F 0 a D 5 T Z W N 0 a W 9 u M S 9 U Y W J s Z T A w O S U y M C h Q Y W d l J T I w N i k v U 2 9 1 c m N l P C 9 J d G V t U G F 0 a D 4 8 L 0 l 0 Z W 1 M b 2 N h d G l v b j 4 8 U 3 R h Y m x l R W 5 0 c m l l c y 8 + P C 9 J d G V t P j x J d G V t P j x J d G V t T G 9 j Y X R p b 2 4 + P E l 0 Z W 1 U e X B l P k Z v c m 1 1 b G E 8 L 0 l 0 Z W 1 U e X B l P j x J d G V t U G F 0 a D 5 T Z W N 0 a W 9 u M S 9 U Y W J s Z T A w O S U y M C h Q Y W d l J T I w N i k v V G F i b G U w M D k 8 L 0 l 0 Z W 1 Q Y X R o P j w v S X R l b U x v Y 2 F 0 a W 9 u P j x T d G F i b G V F b n R y a W V z L z 4 8 L 0 l 0 Z W 0 + P E l 0 Z W 0 + P E l 0 Z W 1 M b 2 N h d G l v b j 4 8 S X R l b V R 5 c G U + R m 9 y b X V s Y T w v S X R l b V R 5 c G U + P E l 0 Z W 1 Q Y X R o P l N l Y 3 R p b 2 4 x L 1 R h Y m x l M D A 5 J T I w K F B h Z 2 U l M j A 2 K S 9 Q c m 9 t b 3 R l Z C U y M E h l Y W R l c n M 8 L 0 l 0 Z W 1 Q Y X R o P j w v S X R l b U x v Y 2 F 0 a W 9 u P j x T d G F i b G V F b n R y a W V z L z 4 8 L 0 l 0 Z W 0 + P E l 0 Z W 0 + P E l 0 Z W 1 M b 2 N h d G l v b j 4 8 S X R l b V R 5 c G U + R m 9 y b X V s Y T w v S X R l b V R 5 c G U + P E l 0 Z W 1 Q Y X R o P l N l Y 3 R p b 2 4 x L 1 R h Y m x l M D A 5 J T I w K F B h Z 2 U l M j A 2 K S 9 D a G F u Z 2 V k J T I w V H l w Z T w v S X R l b V B h d G g + P C 9 J d G V t T G 9 j Y X R p b 2 4 + P F N 0 Y W J s Z U V u d H J p Z X M v P j w v S X R l b T 4 8 S X R l b T 4 8 S X R l b U x v Y 2 F 0 a W 9 u P j x J d G V t V H l w Z T 5 G b 3 J t d W x h P C 9 J d G V t V H l w Z T 4 8 S X R l b V B h d G g + U 2 V j d G l v b j E v V G F i b G U w M T A l M j A o U G F n Z S U y M D c p L 1 N v d X J j Z T w v S X R l b V B h d G g + P C 9 J d G V t T G 9 j Y X R p b 2 4 + P F N 0 Y W J s Z U V u d H J p Z X M v P j w v S X R l b T 4 8 S X R l b T 4 8 S X R l b U x v Y 2 F 0 a W 9 u P j x J d G V t V H l w Z T 5 G b 3 J t d W x h P C 9 J d G V t V H l w Z T 4 8 S X R l b V B h d G g + U 2 V j d G l v b j E v V G F i b G U w M T A l M j A o U G F n Z S U y M D c p L 1 R h Y m x l M D E w P C 9 J d G V t U G F 0 a D 4 8 L 0 l 0 Z W 1 M b 2 N h d G l v b j 4 8 U 3 R h Y m x l R W 5 0 c m l l c y 8 + P C 9 J d G V t P j x J d G V t P j x J d G V t T G 9 j Y X R p b 2 4 + P E l 0 Z W 1 U e X B l P k Z v c m 1 1 b G E 8 L 0 l 0 Z W 1 U e X B l P j x J d G V t U G F 0 a D 5 T Z W N 0 a W 9 u M S 9 U Y W J s Z T A x M C U y M C h Q Y W d l J T I w N y k v Q 2 h h b m d l Z C U y M F R 5 c G U 8 L 0 l 0 Z W 1 Q Y X R o P j w v S X R l b U x v Y 2 F 0 a W 9 u P j x T d G F i b G V F b n R y a W V z L z 4 8 L 0 l 0 Z W 0 + P E l 0 Z W 0 + P E l 0 Z W 1 M b 2 N h d G l v b j 4 8 S X R l b V R 5 c G U + R m 9 y b X V s Y T w v S X R l b V R 5 c G U + P E l 0 Z W 1 Q Y X R o P l N l Y 3 R p b 2 4 x L 1 R h Y m x l M D E x J T I w K F B h Z 2 U l M j A 4 K S 9 T b 3 V y Y 2 U 8 L 0 l 0 Z W 1 Q Y X R o P j w v S X R l b U x v Y 2 F 0 a W 9 u P j x T d G F i b G V F b n R y a W V z L z 4 8 L 0 l 0 Z W 0 + P E l 0 Z W 0 + P E l 0 Z W 1 M b 2 N h d G l v b j 4 8 S X R l b V R 5 c G U + R m 9 y b X V s Y T w v S X R l b V R 5 c G U + P E l 0 Z W 1 Q Y X R o P l N l Y 3 R p b 2 4 x L 1 R h Y m x l M D E x J T I w K F B h Z 2 U l M j A 4 K S 9 U Y W J s Z T A x M T w v S X R l b V B h d G g + P C 9 J d G V t T G 9 j Y X R p b 2 4 + P F N 0 Y W J s Z U V u d H J p Z X M v P j w v S X R l b T 4 8 S X R l b T 4 8 S X R l b U x v Y 2 F 0 a W 9 u P j x J d G V t V H l w Z T 5 G b 3 J t d W x h P C 9 J d G V t V H l w Z T 4 8 S X R l b V B h d G g + U 2 V j d G l v b j E v V G F i b G U w M T E l M j A o U G F n Z S U y M D g p L 0 N o Y W 5 n Z W Q l M j B U e X B l P C 9 J d G V t U G F 0 a D 4 8 L 0 l 0 Z W 1 M b 2 N h d G l v b j 4 8 U 3 R h Y m x l R W 5 0 c m l l c y 8 + P C 9 J d G V t P j x J d G V t P j x J d G V t T G 9 j Y X R p b 2 4 + P E l 0 Z W 1 U e X B l P k Z v c m 1 1 b G E 8 L 0 l 0 Z W 1 U e X B l P j x J d G V t U G F 0 a D 5 T Z W N 0 a W 9 u M S 9 U Y W J s Z T A x M i U y M C h Q Y W d l J T I w O S k v U 2 9 1 c m N l P C 9 J d G V t U G F 0 a D 4 8 L 0 l 0 Z W 1 M b 2 N h d G l v b j 4 8 U 3 R h Y m x l R W 5 0 c m l l c y 8 + P C 9 J d G V t P j x J d G V t P j x J d G V t T G 9 j Y X R p b 2 4 + P E l 0 Z W 1 U e X B l P k Z v c m 1 1 b G E 8 L 0 l 0 Z W 1 U e X B l P j x J d G V t U G F 0 a D 5 T Z W N 0 a W 9 u M S 9 U Y W J s Z T A x M i U y M C h Q Y W d l J T I w O S k v V G F i b G U w M T I 8 L 0 l 0 Z W 1 Q Y X R o P j w v S X R l b U x v Y 2 F 0 a W 9 u P j x T d G F i b G V F b n R y a W V z L z 4 8 L 0 l 0 Z W 0 + P E l 0 Z W 0 + P E l 0 Z W 1 M b 2 N h d G l v b j 4 8 S X R l b V R 5 c G U + R m 9 y b X V s Y T w v S X R l b V R 5 c G U + P E l 0 Z W 1 Q Y X R o P l N l Y 3 R p b 2 4 x L 1 R h Y m x l M D E y J T I w K F B h Z 2 U l M j A 5 K S 9 D a G F u Z 2 V k J T I w V H l w Z T w v S X R l b V B h d G g + P C 9 J d G V t T G 9 j Y X R p b 2 4 + P F N 0 Y W J s Z U V u d H J p Z X M v P j w v S X R l b T 4 8 S X R l b T 4 8 S X R l b U x v Y 2 F 0 a W 9 u P j x J d G V t V H l w Z T 5 G b 3 J t d W x h P C 9 J d G V t V H l w Z T 4 8 S X R l b V B h d G g + U 2 V j d G l v b j E v V G F i b G U w M T M l M j A o U G F n Z S U y M D E w K S 9 T b 3 V y Y 2 U 8 L 0 l 0 Z W 1 Q Y X R o P j w v S X R l b U x v Y 2 F 0 a W 9 u P j x T d G F i b G V F b n R y a W V z L z 4 8 L 0 l 0 Z W 0 + P E l 0 Z W 0 + P E l 0 Z W 1 M b 2 N h d G l v b j 4 8 S X R l b V R 5 c G U + R m 9 y b X V s Y T w v S X R l b V R 5 c G U + P E l 0 Z W 1 Q Y X R o P l N l Y 3 R p b 2 4 x L 1 R h Y m x l M D E z J T I w K F B h Z 2 U l M j A x M C k v V G F i b G U w M T M 8 L 0 l 0 Z W 1 Q Y X R o P j w v S X R l b U x v Y 2 F 0 a W 9 u P j x T d G F i b G V F b n R y a W V z L z 4 8 L 0 l 0 Z W 0 + P E l 0 Z W 0 + P E l 0 Z W 1 M b 2 N h d G l v b j 4 8 S X R l b V R 5 c G U + R m 9 y b X V s Y T w v S X R l b V R 5 c G U + P E l 0 Z W 1 Q Y X R o P l N l Y 3 R p b 2 4 x L 1 R h Y m x l M D E z J T I w K F B h Z 2 U l M j A x M C k v Q 2 h h b m d l Z C U y M F R 5 c G U 8 L 0 l 0 Z W 1 Q Y X R o P j w v S X R l b U x v Y 2 F 0 a W 9 u P j x T d G F i b G V F b n R y a W V z L z 4 8 L 0 l 0 Z W 0 + P E l 0 Z W 0 + P E l 0 Z W 1 M b 2 N h d G l v b j 4 8 S X R l b V R 5 c G U + R m 9 y b X V s Y T w v S X R l b V R 5 c G U + P E l 0 Z W 1 Q Y X R o P l N l Y 3 R p b 2 4 x L 1 R h Y m x l M D E 0 J T I w K F B h Z 2 U l M j A x M S k v U 2 9 1 c m N l P C 9 J d G V t U G F 0 a D 4 8 L 0 l 0 Z W 1 M b 2 N h d G l v b j 4 8 U 3 R h Y m x l R W 5 0 c m l l c y 8 + P C 9 J d G V t P j x J d G V t P j x J d G V t T G 9 j Y X R p b 2 4 + P E l 0 Z W 1 U e X B l P k Z v c m 1 1 b G E 8 L 0 l 0 Z W 1 U e X B l P j x J d G V t U G F 0 a D 5 T Z W N 0 a W 9 u M S 9 U Y W J s Z T A x N C U y M C h Q Y W d l J T I w M T E p L 1 R h Y m x l M D E 0 P C 9 J d G V t U G F 0 a D 4 8 L 0 l 0 Z W 1 M b 2 N h d G l v b j 4 8 U 3 R h Y m x l R W 5 0 c m l l c y 8 + P C 9 J d G V t P j x J d G V t P j x J d G V t T G 9 j Y X R p b 2 4 + P E l 0 Z W 1 U e X B l P k Z v c m 1 1 b G E 8 L 0 l 0 Z W 1 U e X B l P j x J d G V t U G F 0 a D 5 T Z W N 0 a W 9 u M S 9 U Y W J s Z T A x N C U y M C h Q Y W d l J T I w M T E p L 0 N o Y W 5 n Z W Q l M j B U e X B l P C 9 J d G V t U G F 0 a D 4 8 L 0 l 0 Z W 1 M b 2 N h d G l v b j 4 8 U 3 R h Y m x l R W 5 0 c m l l c y 8 + P C 9 J d G V t P j x J d G V t P j x J d G V t T G 9 j Y X R p b 2 4 + P E l 0 Z W 1 U e X B l P k Z v c m 1 1 b G E 8 L 0 l 0 Z W 1 U e X B l P j x J d G V t U G F 0 a D 5 T Z W N 0 a W 9 u M S 9 U Y W J s Z T A x N S U y M C h Q Y W d l J T I w M T I p L 1 N v d X J j Z T w v S X R l b V B h d G g + P C 9 J d G V t T G 9 j Y X R p b 2 4 + P F N 0 Y W J s Z U V u d H J p Z X M v P j w v S X R l b T 4 8 S X R l b T 4 8 S X R l b U x v Y 2 F 0 a W 9 u P j x J d G V t V H l w Z T 5 G b 3 J t d W x h P C 9 J d G V t V H l w Z T 4 8 S X R l b V B h d G g + U 2 V j d G l v b j E v V G F i b G U w M T U l M j A o U G F n Z S U y M D E y K S 9 U Y W J s Z T A x N T w v S X R l b V B h d G g + P C 9 J d G V t T G 9 j Y X R p b 2 4 + P F N 0 Y W J s Z U V u d H J p Z X M v P j w v S X R l b T 4 8 S X R l b T 4 8 S X R l b U x v Y 2 F 0 a W 9 u P j x J d G V t V H l w Z T 5 G b 3 J t d W x h P C 9 J d G V t V H l w Z T 4 8 S X R l b V B h d G g + U 2 V j d G l v b j E v V G F i b G U w M T U l M j A o U G F n Z S U y M D E y K S 9 D a G F u Z 2 V k J T I w V H l w Z T w v S X R l b V B h d G g + P C 9 J d G V t T G 9 j Y X R p b 2 4 + P F N 0 Y W J s Z U V u d H J p Z X M v P j w v S X R l b T 4 8 S X R l b T 4 8 S X R l b U x v Y 2 F 0 a W 9 u P j x J d G V t V H l w Z T 5 G b 3 J t d W x h P C 9 J d G V t V H l w Z T 4 8 S X R l b V B h d G g + U 2 V j d G l v b j E v V G F i b G U w M D g l M j A o U G F n Z S U y M D Q p J T I w K D I p L 1 N v d X J j Z T w v S X R l b V B h d G g + P C 9 J d G V t T G 9 j Y X R p b 2 4 + P F N 0 Y W J s Z U V u d H J p Z X M v P j w v S X R l b T 4 8 S X R l b T 4 8 S X R l b U x v Y 2 F 0 a W 9 u P j x J d G V t V H l w Z T 5 G b 3 J t d W x h P C 9 J d G V t V H l w Z T 4 8 S X R l b V B h d G g + U 2 V j d G l v b j E v V G F i b G U w M D g l M j A o U G F n Z S U y M D Q p J T I w K D I p L 1 R h Y m x l M D A 4 P C 9 J d G V t U G F 0 a D 4 8 L 0 l 0 Z W 1 M b 2 N h d G l v b j 4 8 U 3 R h Y m x l R W 5 0 c m l l c y 8 + P C 9 J d G V t P j x J d G V t P j x J d G V t T G 9 j Y X R p b 2 4 + P E l 0 Z W 1 U e X B l P k Z v c m 1 1 b G E 8 L 0 l 0 Z W 1 U e X B l P j x J d G V t U G F 0 a D 5 T Z W N 0 a W 9 u M S 9 U Y W J s Z T A w O C U y M C h Q Y W d l J T I w N C k l M j A o M i k v U H J v b W 9 0 Z W Q l M j B I Z W F k Z X J z P C 9 J d G V t U G F 0 a D 4 8 L 0 l 0 Z W 1 M b 2 N h d G l v b j 4 8 U 3 R h Y m x l R W 5 0 c m l l c y 8 + P C 9 J d G V t P j x J d G V t P j x J d G V t T G 9 j Y X R p b 2 4 + P E l 0 Z W 1 U e X B l P k Z v c m 1 1 b G E 8 L 0 l 0 Z W 1 U e X B l P j x J d G V t U G F 0 a D 5 T Z W N 0 a W 9 u M S 9 U Y W J s Z T A w O C U y M C h Q Y W d l J T I w N C k l M j A o M i k v Q 2 h h b m d l Z C U y M F R 5 c G U 8 L 0 l 0 Z W 1 Q Y X R o P j w v S X R l b U x v Y 2 F 0 a W 9 u P j x T d G F i b G V F b n R y a W V z L z 4 8 L 0 l 0 Z W 0 + P E l 0 Z W 0 + P E l 0 Z W 1 M b 2 N h d G l v b j 4 8 S X R l b V R 5 c G U + R m 9 y b X V s Y T w v S X R l b V R 5 c G U + P E l 0 Z W 1 Q Y X R o P l N l Y 3 R p b 2 4 x L 1 R h Y m x l M D A 5 J T I w K F B h Z 2 U l M j A 1 K S U y M C g y K S 9 T b 3 V y Y 2 U 8 L 0 l 0 Z W 1 Q Y X R o P j w v S X R l b U x v Y 2 F 0 a W 9 u P j x T d G F i b G V F b n R y a W V z L z 4 8 L 0 l 0 Z W 0 + P E l 0 Z W 0 + P E l 0 Z W 1 M b 2 N h d G l v b j 4 8 S X R l b V R 5 c G U + R m 9 y b X V s Y T w v S X R l b V R 5 c G U + P E l 0 Z W 1 Q Y X R o P l N l Y 3 R p b 2 4 x L 1 R h Y m x l M D A 5 J T I w K F B h Z 2 U l M j A 1 K S U y M C g y K S 9 U Y W J s Z T A w O T w v S X R l b V B h d G g + P C 9 J d G V t T G 9 j Y X R p b 2 4 + P F N 0 Y W J s Z U V u d H J p Z X M v P j w v S X R l b T 4 8 S X R l b T 4 8 S X R l b U x v Y 2 F 0 a W 9 u P j x J d G V t V H l w Z T 5 G b 3 J t d W x h P C 9 J d G V t V H l w Z T 4 8 S X R l b V B h d G g + U 2 V j d G l v b j E v V G F i b G U w M D k l M j A o U G F n Z S U y M D U p J T I w K D I p L 0 N o Y W 5 n Z W Q l M j B U e X B l P C 9 J d G V t U G F 0 a D 4 8 L 0 l 0 Z W 1 M b 2 N h d G l v b j 4 8 U 3 R h Y m x l R W 5 0 c m l l c y 8 + P C 9 J d G V t P j x J d G V t P j x J d G V t T G 9 j Y X R p b 2 4 + P E l 0 Z W 1 U e X B l P k Z v c m 1 1 b G E 8 L 0 l 0 Z W 1 U e X B l P j x J d G V t U G F 0 a D 5 T Z W N 0 a W 9 u M S 9 U Y W J s Z T A x M C U y M C h Q Y W d l J T I w N i k l M j A o M i k v U 2 9 1 c m N l P C 9 J d G V t U G F 0 a D 4 8 L 0 l 0 Z W 1 M b 2 N h d G l v b j 4 8 U 3 R h Y m x l R W 5 0 c m l l c y 8 + P C 9 J d G V t P j x J d G V t P j x J d G V t T G 9 j Y X R p b 2 4 + P E l 0 Z W 1 U e X B l P k Z v c m 1 1 b G E 8 L 0 l 0 Z W 1 U e X B l P j x J d G V t U G F 0 a D 5 T Z W N 0 a W 9 u M S 9 U Y W J s Z T A x M C U y M C h Q Y W d l J T I w N i k l M j A o M i k v V G F i b G U w M T A 8 L 0 l 0 Z W 1 Q Y X R o P j w v S X R l b U x v Y 2 F 0 a W 9 u P j x T d G F i b G V F b n R y a W V z L z 4 8 L 0 l 0 Z W 0 + P E l 0 Z W 0 + P E l 0 Z W 1 M b 2 N h d G l v b j 4 8 S X R l b V R 5 c G U + R m 9 y b X V s Y T w v S X R l b V R 5 c G U + P E l 0 Z W 1 Q Y X R o P l N l Y 3 R p b 2 4 x L 1 R h Y m x l M D E w J T I w K F B h Z 2 U l M j A 2 K S U y M C g y K S 9 Q c m 9 t b 3 R l Z C U y M E h l Y W R l c n M 8 L 0 l 0 Z W 1 Q Y X R o P j w v S X R l b U x v Y 2 F 0 a W 9 u P j x T d G F i b G V F b n R y a W V z L z 4 8 L 0 l 0 Z W 0 + P E l 0 Z W 0 + P E l 0 Z W 1 M b 2 N h d G l v b j 4 8 S X R l b V R 5 c G U + R m 9 y b X V s Y T w v S X R l b V R 5 c G U + P E l 0 Z W 1 Q Y X R o P l N l Y 3 R p b 2 4 x L 1 R h Y m x l M D E w J T I w K F B h Z 2 U l M j A 2 K S U y M C g y K S 9 D a G F u Z 2 V k J T I w V H l w Z T w v S X R l b V B h d G g + P C 9 J d G V t T G 9 j Y X R p b 2 4 + P F N 0 Y W J s Z U V u d H J p Z X M v P j w v S X R l b T 4 8 S X R l b T 4 8 S X R l b U x v Y 2 F 0 a W 9 u P j x J d G V t V H l w Z T 5 G b 3 J t d W x h P C 9 J d G V t V H l w Z T 4 8 S X R l b V B h d G g + U 2 V j d G l v b j E v V G F i b G U w M D Y l M j A o U G F n Z S U y M D Q p L 1 N v d X J j Z T w v S X R l b V B h d G g + P C 9 J d G V t T G 9 j Y X R p b 2 4 + P F N 0 Y W J s Z U V u d H J p Z X M v P j w v S X R l b T 4 8 S X R l b T 4 8 S X R l b U x v Y 2 F 0 a W 9 u P j x J d G V t V H l w Z T 5 G b 3 J t d W x h P C 9 J d G V t V H l w Z T 4 8 S X R l b V B h d G g + U 2 V j d G l v b j E v V G F i b G U w M D Y l M j A o U G F n Z S U y M D Q p L 1 R h Y m x l M D A 2 P C 9 J d G V t U G F 0 a D 4 8 L 0 l 0 Z W 1 M b 2 N h d G l v b j 4 8 U 3 R h Y m x l R W 5 0 c m l l c y 8 + P C 9 J d G V t P j x J d G V t P j x J d G V t T G 9 j Y X R p b 2 4 + P E l 0 Z W 1 U e X B l P k Z v c m 1 1 b G E 8 L 0 l 0 Z W 1 U e X B l P j x J d G V t U G F 0 a D 5 T Z W N 0 a W 9 u M S 9 U Y W J s Z T A w N i U y M C h Q Y W d l J T I w N C k v U H J v b W 9 0 Z W Q l M j B I Z W F k Z X J z P C 9 J d G V t U G F 0 a D 4 8 L 0 l 0 Z W 1 M b 2 N h d G l v b j 4 8 U 3 R h Y m x l R W 5 0 c m l l c y 8 + P C 9 J d G V t P j x J d G V t P j x J d G V t T G 9 j Y X R p b 2 4 + P E l 0 Z W 1 U e X B l P k Z v c m 1 1 b G E 8 L 0 l 0 Z W 1 U e X B l P j x J d G V t U G F 0 a D 5 T Z W N 0 a W 9 u M S 9 U Y W J s Z T A w N i U y M C h Q Y W d l J T I w N C k v Q 2 h h b m d l Z C U y M F R 5 c G U 8 L 0 l 0 Z W 1 Q Y X R o P j w v S X R l b U x v Y 2 F 0 a W 9 u P j x T d G F i b G V F b n R y a W V z L z 4 8 L 0 l 0 Z W 0 + P E l 0 Z W 0 + P E l 0 Z W 1 M b 2 N h d G l v b j 4 8 S X R l b V R 5 c G U + R m 9 y b X V s Y T w v S X R l b V R 5 c G U + P E l 0 Z W 1 Q Y X R o P l N l Y 3 R p b 2 4 x L 1 R h Y m x l M D A 3 J T I w K F B h Z 2 U l M j A 1 K S 9 T b 3 V y Y 2 U 8 L 0 l 0 Z W 1 Q Y X R o P j w v S X R l b U x v Y 2 F 0 a W 9 u P j x T d G F i b G V F b n R y a W V z L z 4 8 L 0 l 0 Z W 0 + P E l 0 Z W 0 + P E l 0 Z W 1 M b 2 N h d G l v b j 4 8 S X R l b V R 5 c G U + R m 9 y b X V s Y T w v S X R l b V R 5 c G U + P E l 0 Z W 1 Q Y X R o P l N l Y 3 R p b 2 4 x L 1 R h Y m x l M D A 3 J T I w K F B h Z 2 U l M j A 1 K S 9 U Y W J s Z T A w N z w v S X R l b V B h d G g + P C 9 J d G V t T G 9 j Y X R p b 2 4 + P F N 0 Y W J s Z U V u d H J p Z X M v P j w v S X R l b T 4 8 S X R l b T 4 8 S X R l b U x v Y 2 F 0 a W 9 u P j x J d G V t V H l w Z T 5 G b 3 J t d W x h P C 9 J d G V t V H l w Z T 4 8 S X R l b V B h d G g + U 2 V j d G l v b j E v V G F i b G U w M D c l M j A o U G F n Z S U y M D U p L 1 B y b 2 1 v d G V k J T I w S G V h Z G V y c z w v S X R l b V B h d G g + P C 9 J d G V t T G 9 j Y X R p b 2 4 + P F N 0 Y W J s Z U V u d H J p Z X M v P j w v S X R l b T 4 8 S X R l b T 4 8 S X R l b U x v Y 2 F 0 a W 9 u P j x J d G V t V H l w Z T 5 G b 3 J t d W x h P C 9 J d G V t V H l w Z T 4 8 S X R l b V B h d G g + U 2 V j d G l v b j E v V G F i b G U w M D c l M j A o U G F n Z S U y M D U p L 0 N o Y W 5 n Z W Q l M j B U e X B l P C 9 J d G V t U G F 0 a D 4 8 L 0 l 0 Z W 1 M b 2 N h d G l v b j 4 8 U 3 R h Y m x l R W 5 0 c m l l c y 8 + P C 9 J d G V t P j x J d G V t P j x J d G V t T G 9 j Y X R p b 2 4 + P E l 0 Z W 1 U e X B l P k Z v c m 1 1 b G E 8 L 0 l 0 Z W 1 U e X B l P j x J d G V t U G F 0 a D 5 T Z W N 0 a W 9 u M S 9 U Y W J s Z T A w O C U y M C h Q Y W d l J T I w N S k v U 2 9 1 c m N l P C 9 J d G V t U G F 0 a D 4 8 L 0 l 0 Z W 1 M b 2 N h d G l v b j 4 8 U 3 R h Y m x l R W 5 0 c m l l c y 8 + P C 9 J d G V t P j x J d G V t P j x J d G V t T G 9 j Y X R p b 2 4 + P E l 0 Z W 1 U e X B l P k Z v c m 1 1 b G E 8 L 0 l 0 Z W 1 U e X B l P j x J d G V t U G F 0 a D 5 T Z W N 0 a W 9 u M S 9 U Y W J s Z T A w O C U y M C h Q Y W d l J T I w N S k v V G F i b G U w M D g 8 L 0 l 0 Z W 1 Q Y X R o P j w v S X R l b U x v Y 2 F 0 a W 9 u P j x T d G F i b G V F b n R y a W V z L z 4 8 L 0 l 0 Z W 0 + P E l 0 Z W 0 + P E l 0 Z W 1 M b 2 N h d G l v b j 4 8 S X R l b V R 5 c G U + R m 9 y b X V s Y T w v S X R l b V R 5 c G U + P E l 0 Z W 1 Q Y X R o P l N l Y 3 R p b 2 4 x L 1 R h Y m x l M D A 4 J T I w K F B h Z 2 U l M j A 1 K S 9 Q c m 9 t b 3 R l Z C U y M E h l Y W R l c n M 8 L 0 l 0 Z W 1 Q Y X R o P j w v S X R l b U x v Y 2 F 0 a W 9 u P j x T d G F i b G V F b n R y a W V z L z 4 8 L 0 l 0 Z W 0 + P E l 0 Z W 0 + P E l 0 Z W 1 M b 2 N h d G l v b j 4 8 S X R l b V R 5 c G U + R m 9 y b X V s Y T w v S X R l b V R 5 c G U + P E l 0 Z W 1 Q Y X R o P l N l Y 3 R p b 2 4 x L 1 R h Y m x l M D A 4 J T I w K F B h Z 2 U l M j A 1 K S 9 D a G F u Z 2 V k J T I w V H l w Z T w v S X R l b V B h d G g + P C 9 J d G V t T G 9 j Y X R p b 2 4 + P F N 0 Y W J s Z U V u d H J p Z X M v P j w v S X R l b T 4 8 S X R l b T 4 8 S X R l b U x v Y 2 F 0 a W 9 u P j x J d G V t V H l w Z T 5 G b 3 J t d W x h P C 9 J d G V t V H l w Z T 4 8 S X R l b V B h d G g + U 2 V j d G l v b j E v V G F i b G U w M D k l M j A o U G F n Z S U y M D Y p J T I w K D I p L 1 N v d X J j Z T w v S X R l b V B h d G g + P C 9 J d G V t T G 9 j Y X R p b 2 4 + P F N 0 Y W J s Z U V u d H J p Z X M v P j w v S X R l b T 4 8 S X R l b T 4 8 S X R l b U x v Y 2 F 0 a W 9 u P j x J d G V t V H l w Z T 5 G b 3 J t d W x h P C 9 J d G V t V H l w Z T 4 8 S X R l b V B h d G g + U 2 V j d G l v b j E v V G F i b G U w M D k l M j A o U G F n Z S U y M D Y p J T I w K D I p L 1 R h Y m x l M D A 5 P C 9 J d G V t U G F 0 a D 4 8 L 0 l 0 Z W 1 M b 2 N h d G l v b j 4 8 U 3 R h Y m x l R W 5 0 c m l l c y 8 + P C 9 J d G V t P j x J d G V t P j x J d G V t T G 9 j Y X R p b 2 4 + P E l 0 Z W 1 U e X B l P k Z v c m 1 1 b G E 8 L 0 l 0 Z W 1 U e X B l P j x J d G V t U G F 0 a D 5 T Z W N 0 a W 9 u M S 9 U Y W J s Z T A w O S U y M C h Q Y W d l J T I w N i k l M j A o M i k v U H J v b W 9 0 Z W Q l M j B I Z W F k Z X J z P C 9 J d G V t U G F 0 a D 4 8 L 0 l 0 Z W 1 M b 2 N h d G l v b j 4 8 U 3 R h Y m x l R W 5 0 c m l l c y 8 + P C 9 J d G V t P j x J d G V t P j x J d G V t T G 9 j Y X R p b 2 4 + P E l 0 Z W 1 U e X B l P k Z v c m 1 1 b G E 8 L 0 l 0 Z W 1 U e X B l P j x J d G V t U G F 0 a D 5 T Z W N 0 a W 9 u M S 9 U Y W J s Z T A w O S U y M C h Q Y W d l J T I w N i k l M j A o M i k v Q 2 h h b m d l Z C U y M F R 5 c G U 8 L 0 l 0 Z W 1 Q Y X R o P j w v S X R l b U x v Y 2 F 0 a W 9 u P j x T d G F i b G V F b n R y a W V z L z 4 8 L 0 l 0 Z W 0 + P E l 0 Z W 0 + P E l 0 Z W 1 M b 2 N h d G l v b j 4 8 S X R l b V R 5 c G U + R m 9 y b X V s Y T w v S X R l b V R 5 c G U + P E l 0 Z W 1 Q Y X R o P l N l Y 3 R p b 2 4 x L 1 R h Y m x l M D A 4 J T I w K F B h Z 2 U l M j A 1 K S U y M C g y K S 9 T b 3 V y Y 2 U 8 L 0 l 0 Z W 1 Q Y X R o P j w v S X R l b U x v Y 2 F 0 a W 9 u P j x T d G F i b G V F b n R y a W V z L z 4 8 L 0 l 0 Z W 0 + P E l 0 Z W 0 + P E l 0 Z W 1 M b 2 N h d G l v b j 4 8 S X R l b V R 5 c G U + R m 9 y b X V s Y T w v S X R l b V R 5 c G U + P E l 0 Z W 1 Q Y X R o P l N l Y 3 R p b 2 4 x L 1 R h Y m x l M D A 4 J T I w K F B h Z 2 U l M j A 1 K S U y M C g y K S 9 U Y W J s Z T A w O D w v S X R l b V B h d G g + P C 9 J d G V t T G 9 j Y X R p b 2 4 + P F N 0 Y W J s Z U V u d H J p Z X M v P j w v S X R l b T 4 8 S X R l b T 4 8 S X R l b U x v Y 2 F 0 a W 9 u P j x J d G V t V H l w Z T 5 G b 3 J t d W x h P C 9 J d G V t V H l w Z T 4 8 S X R l b V B h d G g + U 2 V j d G l v b j E v V G F i b G U w M D g l M j A o U G F n Z S U y M D U p J T I w K D I p L 1 B y b 2 1 v d G V k J T I w S G V h Z G V y c z w v S X R l b V B h d G g + P C 9 J d G V t T G 9 j Y X R p b 2 4 + P F N 0 Y W J s Z U V u d H J p Z X M v P j w v S X R l b T 4 8 S X R l b T 4 8 S X R l b U x v Y 2 F 0 a W 9 u P j x J d G V t V H l w Z T 5 G b 3 J t d W x h P C 9 J d G V t V H l w Z T 4 8 S X R l b V B h d G g + U 2 V j d G l v b j E v V G F i b G U w M D g l M j A o U G F n Z S U y M D U p J T I w K D I p L 0 N o Y W 5 n Z W Q l M j B U e X B l P C 9 J d G V t U G F 0 a D 4 8 L 0 l 0 Z W 1 M b 2 N h d G l v b j 4 8 U 3 R h Y m x l R W 5 0 c m l l c y 8 + P C 9 J d G V t P j x J d G V t P j x J d G V t T G 9 j Y X R p b 2 4 + P E l 0 Z W 1 U e X B l P k Z v c m 1 1 b G E 8 L 0 l 0 Z W 1 U e X B l P j x J d G V t U G F 0 a D 5 T Z W N 0 a W 9 u M S 9 U Y W J s Z T A w O S U y M C h Q Y W d l J T I w N i k l M j A o M y k v U 2 9 1 c m N l P C 9 J d G V t U G F 0 a D 4 8 L 0 l 0 Z W 1 M b 2 N h d G l v b j 4 8 U 3 R h Y m x l R W 5 0 c m l l c y 8 + P C 9 J d G V t P j x J d G V t P j x J d G V t T G 9 j Y X R p b 2 4 + P E l 0 Z W 1 U e X B l P k Z v c m 1 1 b G E 8 L 0 l 0 Z W 1 U e X B l P j x J d G V t U G F 0 a D 5 T Z W N 0 a W 9 u M S 9 U Y W J s Z T A w O S U y M C h Q Y W d l J T I w N i k l M j A o M y k v V G F i b G U w M D k 8 L 0 l 0 Z W 1 Q Y X R o P j w v S X R l b U x v Y 2 F 0 a W 9 u P j x T d G F i b G V F b n R y a W V z L z 4 8 L 0 l 0 Z W 0 + P E l 0 Z W 0 + P E l 0 Z W 1 M b 2 N h d G l v b j 4 8 S X R l b V R 5 c G U + R m 9 y b X V s Y T w v S X R l b V R 5 c G U + P E l 0 Z W 1 Q Y X R o P l N l Y 3 R p b 2 4 x L 1 R h Y m x l M D A 5 J T I w K F B h Z 2 U l M j A 2 K S U y M C g z K S 9 D a G F u Z 2 V k J T I w V H l w Z T w v S X R l b V B h d G g + P C 9 J d G V t T G 9 j Y X R p b 2 4 + P F N 0 Y W J s Z U V u d H J p Z X M v P j w v S X R l b T 4 8 S X R l b T 4 8 S X R l b U x v Y 2 F 0 a W 9 u P j x J d G V t V H l w Z T 5 G b 3 J t d W x h P C 9 J d G V t V H l w Z T 4 8 S X R l b V B h d G g + U 2 V j d G l v b j E v V G F i b G U w M T A l M j A o U G F n Z S U y M D c p J T I w K D I p L 1 N v d X J j Z T w v S X R l b V B h d G g + P C 9 J d G V t T G 9 j Y X R p b 2 4 + P F N 0 Y W J s Z U V u d H J p Z X M v P j w v S X R l b T 4 8 S X R l b T 4 8 S X R l b U x v Y 2 F 0 a W 9 u P j x J d G V t V H l w Z T 5 G b 3 J t d W x h P C 9 J d G V t V H l w Z T 4 8 S X R l b V B h d G g + U 2 V j d G l v b j E v V G F i b G U w M T A l M j A o U G F n Z S U y M D c p J T I w K D I p L 1 R h Y m x l M D E w P C 9 J d G V t U G F 0 a D 4 8 L 0 l 0 Z W 1 M b 2 N h d G l v b j 4 8 U 3 R h Y m x l R W 5 0 c m l l c y 8 + P C 9 J d G V t P j x J d G V t P j x J d G V t T G 9 j Y X R p b 2 4 + P E l 0 Z W 1 U e X B l P k Z v c m 1 1 b G E 8 L 0 l 0 Z W 1 U e X B l P j x J d G V t U G F 0 a D 5 T Z W N 0 a W 9 u M S 9 U Y W J s Z T A x M C U y M C h Q Y W d l J T I w N y k l M j A o M i k v Q 2 h h b m d l Z C U y M F R 5 c G U 8 L 0 l 0 Z W 1 Q Y X R o P j w v S X R l b U x v Y 2 F 0 a W 9 u P j x T d G F i b G V F b n R y a W V z L z 4 8 L 0 l 0 Z W 0 + P E l 0 Z W 0 + P E l 0 Z W 1 M b 2 N h d G l v b j 4 8 S X R l b V R 5 c G U + R m 9 y b X V s Y T w v S X R l b V R 5 c G U + P E l 0 Z W 1 Q Y X R o P l N l Y 3 R p b 2 4 x L 1 R h Y m x l M D E x J T I w K F B h Z 2 U l M j A 4 K S U y M C g y K S 9 T b 3 V y Y 2 U 8 L 0 l 0 Z W 1 Q Y X R o P j w v S X R l b U x v Y 2 F 0 a W 9 u P j x T d G F i b G V F b n R y a W V z L z 4 8 L 0 l 0 Z W 0 + P E l 0 Z W 0 + P E l 0 Z W 1 M b 2 N h d G l v b j 4 8 S X R l b V R 5 c G U + R m 9 y b X V s Y T w v S X R l b V R 5 c G U + P E l 0 Z W 1 Q Y X R o P l N l Y 3 R p b 2 4 x L 1 R h Y m x l M D E x J T I w K F B h Z 2 U l M j A 4 K S U y M C g y K S 9 U Y W J s Z T A x M T w v S X R l b V B h d G g + P C 9 J d G V t T G 9 j Y X R p b 2 4 + P F N 0 Y W J s Z U V u d H J p Z X M v P j w v S X R l b T 4 8 S X R l b T 4 8 S X R l b U x v Y 2 F 0 a W 9 u P j x J d G V t V H l w Z T 5 G b 3 J t d W x h P C 9 J d G V t V H l w Z T 4 8 S X R l b V B h d G g + U 2 V j d G l v b j E v V G F i b G U w M T E l M j A o U G F n Z S U y M D g p J T I w K D I p L 0 N o Y W 5 n Z W Q l M j B U e X B l P C 9 J d G V t U G F 0 a D 4 8 L 0 l 0 Z W 1 M b 2 N h d G l v b j 4 8 U 3 R h Y m x l R W 5 0 c m l l c y 8 + P C 9 J d G V t P j x J d G V t P j x J d G V t T G 9 j Y X R p b 2 4 + P E l 0 Z W 1 U e X B l P k Z v c m 1 1 b G E 8 L 0 l 0 Z W 1 U e X B l P j x J d G V t U G F 0 a D 5 T Z W N 0 a W 9 u M S 9 U Y W J s Z T A x M i U y M C h Q Y W d l J T I w O S k l M j A o M i k v U 2 9 1 c m N l P C 9 J d G V t U G F 0 a D 4 8 L 0 l 0 Z W 1 M b 2 N h d G l v b j 4 8 U 3 R h Y m x l R W 5 0 c m l l c y 8 + P C 9 J d G V t P j x J d G V t P j x J d G V t T G 9 j Y X R p b 2 4 + P E l 0 Z W 1 U e X B l P k Z v c m 1 1 b G E 8 L 0 l 0 Z W 1 U e X B l P j x J d G V t U G F 0 a D 5 T Z W N 0 a W 9 u M S 9 U Y W J s Z T A x M i U y M C h Q Y W d l J T I w O S k l M j A o M i k v V G F i b G U w M T I 8 L 0 l 0 Z W 1 Q Y X R o P j w v S X R l b U x v Y 2 F 0 a W 9 u P j x T d G F i b G V F b n R y a W V z L z 4 8 L 0 l 0 Z W 0 + P E l 0 Z W 0 + P E l 0 Z W 1 M b 2 N h d G l v b j 4 8 S X R l b V R 5 c G U + R m 9 y b X V s Y T w v S X R l b V R 5 c G U + P E l 0 Z W 1 Q Y X R o P l N l Y 3 R p b 2 4 x L 1 R h Y m x l M D E y J T I w K F B h Z 2 U l M j A 5 K S U y M C g y K S 9 D a G F u Z 2 V k J T I w V H l w Z T w v S X R l b V B h d G g + P C 9 J d G V t T G 9 j Y X R p b 2 4 + P F N 0 Y W J s Z U V u d H J p Z X M v P j w v S X R l b T 4 8 S X R l b T 4 8 S X R l b U x v Y 2 F 0 a W 9 u P j x J d G V t V H l w Z T 5 G b 3 J t d W x h P C 9 J d G V t V H l w Z T 4 8 S X R l b V B h d G g + U 2 V j d G l v b j E v V G F i b G U w M T M l M j A o U G F n Z S U y M D E w K S U y M C g y K S 9 T b 3 V y Y 2 U 8 L 0 l 0 Z W 1 Q Y X R o P j w v S X R l b U x v Y 2 F 0 a W 9 u P j x T d G F i b G V F b n R y a W V z L z 4 8 L 0 l 0 Z W 0 + P E l 0 Z W 0 + P E l 0 Z W 1 M b 2 N h d G l v b j 4 8 S X R l b V R 5 c G U + R m 9 y b X V s Y T w v S X R l b V R 5 c G U + P E l 0 Z W 1 Q Y X R o P l N l Y 3 R p b 2 4 x L 1 R h Y m x l M D E z J T I w K F B h Z 2 U l M j A x M C k l M j A o M i k v V G F i b G U w M T M 8 L 0 l 0 Z W 1 Q Y X R o P j w v S X R l b U x v Y 2 F 0 a W 9 u P j x T d G F i b G V F b n R y a W V z L z 4 8 L 0 l 0 Z W 0 + P E l 0 Z W 0 + P E l 0 Z W 1 M b 2 N h d G l v b j 4 8 S X R l b V R 5 c G U + R m 9 y b X V s Y T w v S X R l b V R 5 c G U + P E l 0 Z W 1 Q Y X R o P l N l Y 3 R p b 2 4 x L 1 R h Y m x l M D E z J T I w K F B h Z 2 U l M j A x M C k l M j A o M i k v Q 2 h h b m d l Z C U y M F R 5 c G U 8 L 0 l 0 Z W 1 Q Y X R o P j w v S X R l b U x v Y 2 F 0 a W 9 u P j x T d G F i b G V F b n R y a W V z L z 4 8 L 0 l 0 Z W 0 + P E l 0 Z W 0 + P E l 0 Z W 1 M b 2 N h d G l v b j 4 8 S X R l b V R 5 c G U + R m 9 y b X V s Y T w v S X R l b V R 5 c G U + P E l 0 Z W 1 Q Y X R o P l N l Y 3 R p b 2 4 x L 1 R h Y m x l M D E 0 J T I w K F B h Z 2 U l M j A x M S k l M j A o M i k v U 2 9 1 c m N l P C 9 J d G V t U G F 0 a D 4 8 L 0 l 0 Z W 1 M b 2 N h d G l v b j 4 8 U 3 R h Y m x l R W 5 0 c m l l c y 8 + P C 9 J d G V t P j x J d G V t P j x J d G V t T G 9 j Y X R p b 2 4 + P E l 0 Z W 1 U e X B l P k Z v c m 1 1 b G E 8 L 0 l 0 Z W 1 U e X B l P j x J d G V t U G F 0 a D 5 T Z W N 0 a W 9 u M S 9 U Y W J s Z T A x N C U y M C h Q Y W d l J T I w M T E p J T I w K D I p L 1 R h Y m x l M D E 0 P C 9 J d G V t U G F 0 a D 4 8 L 0 l 0 Z W 1 M b 2 N h d G l v b j 4 8 U 3 R h Y m x l R W 5 0 c m l l c y 8 + P C 9 J d G V t P j x J d G V t P j x J d G V t T G 9 j Y X R p b 2 4 + P E l 0 Z W 1 U e X B l P k Z v c m 1 1 b G E 8 L 0 l 0 Z W 1 U e X B l P j x J d G V t U G F 0 a D 5 T Z W N 0 a W 9 u M S 9 U Y W J s Z T A x N C U y M C h Q Y W d l J T I w M T E p J T I w K D I p L 0 N o Y W 5 n Z W Q l M j B U e X B l P C 9 J d G V t U G F 0 a D 4 8 L 0 l 0 Z W 1 M b 2 N h d G l v b j 4 8 U 3 R h Y m x l R W 5 0 c m l l c y 8 + P C 9 J d G V t P j x J d G V t P j x J d G V t T G 9 j Y X R p b 2 4 + P E l 0 Z W 1 U e X B l P k Z v c m 1 1 b G E 8 L 0 l 0 Z W 1 U e X B l P j x J d G V t U G F 0 a D 5 T Z W N 0 a W 9 u M S 9 U Y W J s Z T A x N S U y M C h Q Y W d l J T I w M T E p L 1 N v d X J j Z T w v S X R l b V B h d G g + P C 9 J d G V t T G 9 j Y X R p b 2 4 + P F N 0 Y W J s Z U V u d H J p Z X M v P j w v S X R l b T 4 8 S X R l b T 4 8 S X R l b U x v Y 2 F 0 a W 9 u P j x J d G V t V H l w Z T 5 G b 3 J t d W x h P C 9 J d G V t V H l w Z T 4 8 S X R l b V B h d G g + U 2 V j d G l v b j E v V G F i b G U w M T U l M j A o U G F n Z S U y M D E x K S 9 U Y W J s Z T A x N T w v S X R l b V B h d G g + P C 9 J d G V t T G 9 j Y X R p b 2 4 + P F N 0 Y W J s Z U V u d H J p Z X M v P j w v S X R l b T 4 8 S X R l b T 4 8 S X R l b U x v Y 2 F 0 a W 9 u P j x J d G V t V H l w Z T 5 G b 3 J t d W x h P C 9 J d G V t V H l w Z T 4 8 S X R l b V B h d G g + U 2 V j d G l v b j E v V G F i b G U w M T U l M j A o U G F n Z S U y M D E x K S 9 Q c m 9 t b 3 R l Z C U y M E h l Y W R l c n M 8 L 0 l 0 Z W 1 Q Y X R o P j w v S X R l b U x v Y 2 F 0 a W 9 u P j x T d G F i b G V F b n R y a W V z L z 4 8 L 0 l 0 Z W 0 + P E l 0 Z W 0 + P E l 0 Z W 1 M b 2 N h d G l v b j 4 8 S X R l b V R 5 c G U + R m 9 y b X V s Y T w v S X R l b V R 5 c G U + P E l 0 Z W 1 Q Y X R o P l N l Y 3 R p b 2 4 x L 1 R h Y m x l M D E 1 J T I w K F B h Z 2 U l M j A x M S k v Q 2 h h b m d l Z C U y M F 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2 g A A A A E A A A D Q j J 3 f A R X R E Y x 6 A M B P w p f r A Q A A A C O 9 Y 3 x w n H x K m 3 t B v C V x L W 4 A A A A A A g A A A A A A A 2 Y A A M A A A A A Q A A A A r k n v H h E Z 4 j j 8 x y I I k Z m 8 1 A A A A A A E g A A A o A A A A B A A A A C g N t h X 4 8 T e y k k B B M E e F j K o U A A A A E 5 U g I C u I 9 M K o 5 R r 5 b S y 7 O G f o o b g + i t i M 7 b 5 h Q 3 O 6 7 p B d P C U L T 9 h A u A 9 B 0 9 B r u B H i d M 2 + j n d f H M n 3 3 Z E P v s 3 3 F / e P V A g K O M l T N e 8 y v N m C E 7 3 F A A A A O G 8 F u Y 6 3 Y 6 k 3 W A P V m v b l T / p P 7 5 e < / D a t a M a s h u p > 
</file>

<file path=customXml/itemProps1.xml><?xml version="1.0" encoding="utf-8"?>
<ds:datastoreItem xmlns:ds="http://schemas.openxmlformats.org/officeDocument/2006/customXml" ds:itemID="{AF62D5B8-4037-49AC-87AF-00DCA2B8FB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Prijave tražbina</vt:lpstr>
      <vt:lpstr>Sheet1</vt:lpstr>
      <vt:lpstr>'Prijave tražbina'!Print_Titles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Franković</dc:creator>
  <cp:lastModifiedBy>Darko Janković</cp:lastModifiedBy>
  <cp:lastPrinted>2024-02-19T10:50:23Z</cp:lastPrinted>
  <dcterms:created xsi:type="dcterms:W3CDTF">2022-12-27T12:06:54Z</dcterms:created>
  <dcterms:modified xsi:type="dcterms:W3CDTF">2026-04-20T09:51:00Z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1ab742f-39a8-4a62-9744-1e8791e01e71_Enabled">
    <vt:lpwstr>true</vt:lpwstr>
  </property>
  <property fmtid="{D5CDD505-2E9C-101B-9397-08002B2CF9AE}" pid="4" name="MSIP_Label_d1ab742f-39a8-4a62-9744-1e8791e01e71_SetDate">
    <vt:lpwstr>2023-01-02T12:46:12Z</vt:lpwstr>
  </property>
  <property fmtid="{D5CDD505-2E9C-101B-9397-08002B2CF9AE}" pid="5" name="MSIP_Label_d1ab742f-39a8-4a62-9744-1e8791e01e71_Method">
    <vt:lpwstr>Privileged</vt:lpwstr>
  </property>
  <property fmtid="{D5CDD505-2E9C-101B-9397-08002B2CF9AE}" pid="6" name="MSIP_Label_d1ab742f-39a8-4a62-9744-1e8791e01e71_Name">
    <vt:lpwstr>test</vt:lpwstr>
  </property>
  <property fmtid="{D5CDD505-2E9C-101B-9397-08002B2CF9AE}" pid="7" name="MSIP_Label_d1ab742f-39a8-4a62-9744-1e8791e01e71_SiteId">
    <vt:lpwstr>f48894ec-930b-40d5-9326-43383e17b59f</vt:lpwstr>
  </property>
  <property fmtid="{D5CDD505-2E9C-101B-9397-08002B2CF9AE}" pid="8" name="MSIP_Label_d1ab742f-39a8-4a62-9744-1e8791e01e71_ActionId">
    <vt:lpwstr>11dc6c8c-2896-427c-8569-1b5e89a06781</vt:lpwstr>
  </property>
  <property fmtid="{D5CDD505-2E9C-101B-9397-08002B2CF9AE}" pid="9" name="MSIP_Label_d1ab742f-39a8-4a62-9744-1e8791e01e71_ContentBits">
    <vt:lpwstr>0</vt:lpwstr>
  </property>
</Properties>
</file>