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326"/>
  <workbookPr/>
  <mc:AlternateContent xmlns:mc="http://schemas.openxmlformats.org/markup-compatibility/2006">
    <mc:Choice Requires="x15">
      <x15ac:absPath xmlns:x15ac="http://schemas.microsoft.com/office/spreadsheetml/2010/11/ac" url="C:\Users\marin\Downloads\"/>
    </mc:Choice>
  </mc:AlternateContent>
  <xr:revisionPtr revIDLastSave="0" documentId="13_ncr:1_{70832A61-6172-4895-BB2A-E2D9A9139C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List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1" i="1" l="1"/>
  <c r="G12" i="1"/>
  <c r="G18" i="1"/>
  <c r="G14" i="1"/>
  <c r="G15" i="1"/>
  <c r="G11" i="1"/>
  <c r="G13" i="1"/>
  <c r="G16" i="1"/>
  <c r="G23" i="1"/>
  <c r="G22" i="1"/>
  <c r="G10" i="1"/>
  <c r="G24" i="1"/>
  <c r="F5" i="1"/>
  <c r="F3" i="1" s="1"/>
  <c r="F6" i="1"/>
  <c r="G20" i="1"/>
  <c r="A8" i="1"/>
  <c r="A3" i="1" s="1"/>
  <c r="B25" i="1"/>
  <c r="B26" i="1"/>
  <c r="B19" i="1"/>
  <c r="B31" i="1"/>
  <c r="B30" i="1"/>
  <c r="B20" i="1"/>
  <c r="B32" i="1"/>
  <c r="B33" i="1"/>
  <c r="B16" i="1"/>
  <c r="B22" i="1"/>
  <c r="B17" i="1"/>
  <c r="B24" i="1"/>
  <c r="B29" i="1"/>
  <c r="B23" i="1"/>
  <c r="G3" i="1" l="1"/>
  <c r="B3" i="1"/>
  <c r="C3" i="1" s="1"/>
  <c r="H3" i="1" l="1"/>
</calcChain>
</file>

<file path=xl/sharedStrings.xml><?xml version="1.0" encoding="utf-8"?>
<sst xmlns="http://schemas.openxmlformats.org/spreadsheetml/2006/main" count="62" uniqueCount="51">
  <si>
    <t>priljevi</t>
  </si>
  <si>
    <t>odljevi</t>
  </si>
  <si>
    <t>napomena</t>
  </si>
  <si>
    <t>od erste banke</t>
  </si>
  <si>
    <t>od rba</t>
  </si>
  <si>
    <t>plin</t>
  </si>
  <si>
    <t>od zabe</t>
  </si>
  <si>
    <t>podravka najam</t>
  </si>
  <si>
    <t>a vista kamate</t>
  </si>
  <si>
    <t>plaća</t>
  </si>
  <si>
    <t>povrat preplate</t>
  </si>
  <si>
    <t>varkom</t>
  </si>
  <si>
    <t>naknada banke</t>
  </si>
  <si>
    <t>tahograf</t>
  </si>
  <si>
    <t>voda</t>
  </si>
  <si>
    <t>parking</t>
  </si>
  <si>
    <t>najam ivanec</t>
  </si>
  <si>
    <t>hrt</t>
  </si>
  <si>
    <t>telefon</t>
  </si>
  <si>
    <t>najam sovjak</t>
  </si>
  <si>
    <t>el.energija</t>
  </si>
  <si>
    <t>odvoz smeća</t>
  </si>
  <si>
    <t>Internet kneginec</t>
  </si>
  <si>
    <t>gorivo</t>
  </si>
  <si>
    <t>cestarina</t>
  </si>
  <si>
    <t>knjigovodstvo</t>
  </si>
  <si>
    <t>komunalna naknada</t>
  </si>
  <si>
    <t>antifriz</t>
  </si>
  <si>
    <t>energo najam</t>
  </si>
  <si>
    <t>gk ing najam</t>
  </si>
  <si>
    <t>pdv</t>
  </si>
  <si>
    <t>hgk</t>
  </si>
  <si>
    <t xml:space="preserve">razdoblje 9.3.-1.6.2026 </t>
  </si>
  <si>
    <t xml:space="preserve"> </t>
  </si>
  <si>
    <t>arbitražno sudište</t>
  </si>
  <si>
    <t>hgk članarina</t>
  </si>
  <si>
    <t>ht</t>
  </si>
  <si>
    <t>hrvatske vode</t>
  </si>
  <si>
    <t>hpb naknada</t>
  </si>
  <si>
    <t>ivanec</t>
  </si>
  <si>
    <t>provizija ivenc</t>
  </si>
  <si>
    <t>osiguranje ivanec</t>
  </si>
  <si>
    <t>andrija autorski h.</t>
  </si>
  <si>
    <t>pas.kamata hpb</t>
  </si>
  <si>
    <t>PDV</t>
  </si>
  <si>
    <t>garancija ivanec</t>
  </si>
  <si>
    <t>fina</t>
  </si>
  <si>
    <t xml:space="preserve">razdoblje 2.6.2026-31.08.2026 </t>
  </si>
  <si>
    <t xml:space="preserve">komunalna naknada </t>
  </si>
  <si>
    <t>stanje/napomena</t>
  </si>
  <si>
    <t>najam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</si>
</sst>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38"/>
      <scheme val="minor"/>
    </font>
    <font>
      <sz val="14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1" fillId="0" borderId="1" xfId="0" applyFont="1" applyBorder="1"/>
    <xf numFmtId="4" fontId="1" fillId="0" borderId="1" xfId="0" applyNumberFormat="1" applyFont="1" applyBorder="1"/>
    <xf numFmtId="0" fontId="1" fillId="0" borderId="2" xfId="0" applyFont="1" applyBorder="1"/>
    <xf numFmtId="0" fontId="0" fillId="0" borderId="1" xfId="0" applyBorder="1"/>
  </cellXfs>
  <cellStyles count="1"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7"/>
  <sheetViews>
    <sheetView tabSelected="1" workbookViewId="0">
      <selection activeCell="J11" sqref="J11"/>
    </sheetView>
  </sheetViews>
  <sheetFormatPr defaultRowHeight="15" x14ac:dyDescent="0.25"/>
  <cols>
    <col min="1" max="1" width="14.28515625" bestFit="1" customWidth="1"/>
    <col min="2" max="2" width="16.28515625" customWidth="1"/>
    <col min="3" max="3" width="24" customWidth="1"/>
    <col min="6" max="6" width="14.140625" customWidth="1"/>
    <col min="7" max="7" width="14.85546875" customWidth="1"/>
    <col min="8" max="8" width="20.85546875" customWidth="1"/>
  </cols>
  <sheetData>
    <row r="1" spans="1:8" ht="18.75" x14ac:dyDescent="0.3">
      <c r="A1" s="1"/>
      <c r="B1" s="1" t="s">
        <v>32</v>
      </c>
      <c r="C1" s="1"/>
      <c r="F1" s="1"/>
      <c r="G1" s="1" t="s">
        <v>47</v>
      </c>
      <c r="H1" s="1"/>
    </row>
    <row r="2" spans="1:8" ht="18.75" x14ac:dyDescent="0.3">
      <c r="A2" s="1"/>
      <c r="B2" s="1"/>
      <c r="C2" s="1"/>
      <c r="F2" s="1"/>
      <c r="G2" s="1"/>
      <c r="H2" s="1"/>
    </row>
    <row r="3" spans="1:8" ht="18.75" x14ac:dyDescent="0.3">
      <c r="A3" s="2">
        <f>SUM(A5:A196)</f>
        <v>218659.28999999998</v>
      </c>
      <c r="B3" s="2">
        <f>SUM(B5:B196)</f>
        <v>43953.4</v>
      </c>
      <c r="C3" s="2">
        <f>+A3-B3</f>
        <v>174705.88999999998</v>
      </c>
      <c r="F3" s="2">
        <f>SUM(F4:F200)</f>
        <v>254167.21000000002</v>
      </c>
      <c r="G3" s="2">
        <f>SUM(G9:G200)</f>
        <v>28470.819999999996</v>
      </c>
      <c r="H3" s="2">
        <f>+F3-G3+C3</f>
        <v>400402.28</v>
      </c>
    </row>
    <row r="4" spans="1:8" ht="18.75" x14ac:dyDescent="0.3">
      <c r="A4" s="3" t="s">
        <v>0</v>
      </c>
      <c r="B4" s="3" t="s">
        <v>1</v>
      </c>
      <c r="C4" s="3" t="s">
        <v>2</v>
      </c>
      <c r="D4" s="5" t="s">
        <v>33</v>
      </c>
      <c r="F4" s="3" t="s">
        <v>0</v>
      </c>
      <c r="G4" s="3" t="s">
        <v>1</v>
      </c>
      <c r="H4" s="3" t="s">
        <v>49</v>
      </c>
    </row>
    <row r="5" spans="1:8" ht="18.75" x14ac:dyDescent="0.3">
      <c r="A5" s="4">
        <v>5402.94</v>
      </c>
      <c r="B5" s="4"/>
      <c r="C5" s="3" t="s">
        <v>3</v>
      </c>
      <c r="F5" s="4">
        <f>487.5+975</f>
        <v>1462.5</v>
      </c>
      <c r="G5" s="6"/>
      <c r="H5" s="3" t="s">
        <v>50</v>
      </c>
    </row>
    <row r="6" spans="1:8" ht="18.75" x14ac:dyDescent="0.3">
      <c r="A6" s="4">
        <v>31422.080000000002</v>
      </c>
      <c r="B6" s="4"/>
      <c r="C6" s="3" t="s">
        <v>4</v>
      </c>
      <c r="F6" s="4">
        <f>212248.51+40029.29</f>
        <v>252277.80000000002</v>
      </c>
      <c r="G6" s="6"/>
      <c r="H6" s="3" t="s">
        <v>39</v>
      </c>
    </row>
    <row r="7" spans="1:8" ht="18.75" x14ac:dyDescent="0.3">
      <c r="A7" s="4">
        <v>1459.57</v>
      </c>
      <c r="B7" s="4"/>
      <c r="C7" s="3" t="s">
        <v>6</v>
      </c>
      <c r="F7" s="4">
        <v>423.06</v>
      </c>
      <c r="G7" s="6"/>
      <c r="H7" s="3" t="s">
        <v>50</v>
      </c>
    </row>
    <row r="8" spans="1:8" ht="18.75" x14ac:dyDescent="0.3">
      <c r="A8" s="4">
        <f>4375*4</f>
        <v>17500</v>
      </c>
      <c r="B8" s="4"/>
      <c r="C8" s="3" t="s">
        <v>7</v>
      </c>
      <c r="F8" s="4">
        <v>3.85</v>
      </c>
      <c r="G8" s="6"/>
      <c r="H8" s="3" t="s">
        <v>43</v>
      </c>
    </row>
    <row r="9" spans="1:8" ht="18.75" x14ac:dyDescent="0.3">
      <c r="A9" s="4">
        <v>423.06</v>
      </c>
      <c r="B9" s="4"/>
      <c r="C9" s="3" t="s">
        <v>28</v>
      </c>
      <c r="F9" s="4"/>
      <c r="G9" s="4">
        <v>1000</v>
      </c>
      <c r="H9" s="3" t="s">
        <v>34</v>
      </c>
    </row>
    <row r="10" spans="1:8" ht="18.75" x14ac:dyDescent="0.3">
      <c r="A10" s="4">
        <v>975</v>
      </c>
      <c r="B10" s="4"/>
      <c r="C10" s="3" t="s">
        <v>29</v>
      </c>
      <c r="F10" s="4"/>
      <c r="G10" s="4">
        <f>143.74*2+143.64</f>
        <v>431.12</v>
      </c>
      <c r="H10" s="3" t="s">
        <v>35</v>
      </c>
    </row>
    <row r="11" spans="1:8" ht="18.75" x14ac:dyDescent="0.3">
      <c r="A11" s="4">
        <v>161283.85999999999</v>
      </c>
      <c r="B11" s="4"/>
      <c r="C11" s="3" t="s">
        <v>11</v>
      </c>
      <c r="F11" s="4"/>
      <c r="G11" s="4">
        <f>88.22+154.76+148.03+142.27+289.04+145.05</f>
        <v>967.36999999999989</v>
      </c>
      <c r="H11" s="3" t="s">
        <v>20</v>
      </c>
    </row>
    <row r="12" spans="1:8" ht="18.75" x14ac:dyDescent="0.3">
      <c r="A12" s="4">
        <v>0.13</v>
      </c>
      <c r="B12" s="4"/>
      <c r="C12" s="3" t="s">
        <v>8</v>
      </c>
      <c r="F12" s="4"/>
      <c r="G12" s="4">
        <f>66.74*3+7.98</f>
        <v>208.19999999999996</v>
      </c>
      <c r="H12" s="3" t="s">
        <v>36</v>
      </c>
    </row>
    <row r="13" spans="1:8" ht="18.75" x14ac:dyDescent="0.3">
      <c r="A13" s="4">
        <v>192.65</v>
      </c>
      <c r="B13" s="4"/>
      <c r="C13" s="3" t="s">
        <v>10</v>
      </c>
      <c r="F13" s="4"/>
      <c r="G13" s="4">
        <f>1.4*2+5.6+1.4+1.4+1.4+6.37+1.4+1.4</f>
        <v>21.769999999999996</v>
      </c>
      <c r="H13" s="3" t="s">
        <v>5</v>
      </c>
    </row>
    <row r="14" spans="1:8" ht="18.75" x14ac:dyDescent="0.3">
      <c r="A14" s="4"/>
      <c r="B14" s="4">
        <v>3.89</v>
      </c>
      <c r="C14" s="3" t="s">
        <v>27</v>
      </c>
      <c r="F14" s="4"/>
      <c r="G14" s="4">
        <f>8.29+39.97+11.85+6.53+1.39</f>
        <v>68.03</v>
      </c>
      <c r="H14" s="3" t="s">
        <v>14</v>
      </c>
    </row>
    <row r="15" spans="1:8" ht="18.75" x14ac:dyDescent="0.3">
      <c r="A15" s="4"/>
      <c r="B15" s="4">
        <v>50</v>
      </c>
      <c r="C15" s="3" t="s">
        <v>24</v>
      </c>
      <c r="F15" s="4"/>
      <c r="G15" s="4">
        <f>106.2+84.96+84.96+106.2+106.2+84.96</f>
        <v>573.48</v>
      </c>
      <c r="H15" s="3" t="s">
        <v>17</v>
      </c>
    </row>
    <row r="16" spans="1:8" ht="18.75" x14ac:dyDescent="0.3">
      <c r="A16" s="4"/>
      <c r="B16" s="4">
        <f>148.62+439.9+401.35+175.93</f>
        <v>1165.8</v>
      </c>
      <c r="C16" s="3" t="s">
        <v>20</v>
      </c>
      <c r="F16" s="4"/>
      <c r="G16" s="4">
        <f>11.85*2</f>
        <v>23.7</v>
      </c>
      <c r="H16" s="3" t="s">
        <v>21</v>
      </c>
    </row>
    <row r="17" spans="1:8" ht="18.75" x14ac:dyDescent="0.3">
      <c r="A17" s="4"/>
      <c r="B17" s="4">
        <f>106.21+55.75</f>
        <v>161.95999999999998</v>
      </c>
      <c r="C17" s="3" t="s">
        <v>23</v>
      </c>
      <c r="F17" s="4"/>
      <c r="G17" s="4">
        <v>1501.1</v>
      </c>
      <c r="H17" s="3" t="s">
        <v>40</v>
      </c>
    </row>
    <row r="18" spans="1:8" ht="18.75" x14ac:dyDescent="0.3">
      <c r="A18" s="4"/>
      <c r="B18" s="4">
        <v>288.17</v>
      </c>
      <c r="C18" s="3" t="s">
        <v>31</v>
      </c>
      <c r="F18" s="4"/>
      <c r="G18" s="4">
        <f>109.38+165.91+165.91+109.38</f>
        <v>550.57999999999993</v>
      </c>
      <c r="H18" s="3" t="s">
        <v>16</v>
      </c>
    </row>
    <row r="19" spans="1:8" ht="18.75" x14ac:dyDescent="0.3">
      <c r="A19" s="4"/>
      <c r="B19" s="4">
        <f>106.2*2+84.96+84.96</f>
        <v>382.32</v>
      </c>
      <c r="C19" s="3" t="s">
        <v>17</v>
      </c>
      <c r="F19" s="4"/>
      <c r="G19" s="4">
        <v>702.36</v>
      </c>
      <c r="H19" s="3" t="s">
        <v>41</v>
      </c>
    </row>
    <row r="20" spans="1:8" ht="18.75" x14ac:dyDescent="0.3">
      <c r="A20" s="3"/>
      <c r="B20" s="3">
        <f>20.44*2</f>
        <v>40.880000000000003</v>
      </c>
      <c r="C20" s="3" t="s">
        <v>22</v>
      </c>
      <c r="F20" s="4"/>
      <c r="G20" s="4">
        <f>303.54*2</f>
        <v>607.08000000000004</v>
      </c>
      <c r="H20" s="3" t="s">
        <v>37</v>
      </c>
    </row>
    <row r="21" spans="1:8" ht="18.75" x14ac:dyDescent="0.3">
      <c r="A21" s="3"/>
      <c r="B21" s="4">
        <v>675</v>
      </c>
      <c r="C21" s="3" t="s">
        <v>25</v>
      </c>
      <c r="F21" s="4"/>
      <c r="G21" s="4">
        <f>289.64+470.61</f>
        <v>760.25</v>
      </c>
      <c r="H21" s="3" t="s">
        <v>48</v>
      </c>
    </row>
    <row r="22" spans="1:8" ht="18.75" x14ac:dyDescent="0.3">
      <c r="A22" s="3"/>
      <c r="B22" s="4">
        <f>470.61+152.25</f>
        <v>622.86</v>
      </c>
      <c r="C22" s="3" t="s">
        <v>26</v>
      </c>
      <c r="F22" s="4"/>
      <c r="G22" s="4">
        <f>25.93+22.29+37.32</f>
        <v>85.539999999999992</v>
      </c>
      <c r="H22" s="3" t="s">
        <v>38</v>
      </c>
    </row>
    <row r="23" spans="1:8" ht="18.75" x14ac:dyDescent="0.3">
      <c r="A23" s="3"/>
      <c r="B23" s="4">
        <f>165.91+109.38</f>
        <v>275.28999999999996</v>
      </c>
      <c r="C23" s="3" t="s">
        <v>16</v>
      </c>
      <c r="F23" s="4"/>
      <c r="G23" s="4">
        <f>1125*3</f>
        <v>3375</v>
      </c>
      <c r="H23" s="3" t="s">
        <v>25</v>
      </c>
    </row>
    <row r="24" spans="1:8" ht="18.75" x14ac:dyDescent="0.3">
      <c r="A24" s="3"/>
      <c r="B24" s="4">
        <f>89.32+126</f>
        <v>215.32</v>
      </c>
      <c r="C24" s="3" t="s">
        <v>19</v>
      </c>
      <c r="F24" s="3"/>
      <c r="G24" s="3">
        <f>2000+70.32+132.91+210.96+132.91+132.91+132.91+210.96</f>
        <v>3023.8799999999997</v>
      </c>
      <c r="H24" s="3" t="s">
        <v>42</v>
      </c>
    </row>
    <row r="25" spans="1:8" ht="18.75" x14ac:dyDescent="0.3">
      <c r="A25" s="3"/>
      <c r="B25" s="4">
        <f>51.41+34.55</f>
        <v>85.96</v>
      </c>
      <c r="C25" s="3" t="s">
        <v>12</v>
      </c>
      <c r="F25" s="3"/>
      <c r="G25" s="4">
        <v>716.97</v>
      </c>
      <c r="H25" s="3" t="s">
        <v>44</v>
      </c>
    </row>
    <row r="26" spans="1:8" ht="18.75" x14ac:dyDescent="0.3">
      <c r="A26" s="3"/>
      <c r="B26" s="4">
        <f>11.85*2</f>
        <v>23.7</v>
      </c>
      <c r="C26" s="3" t="s">
        <v>21</v>
      </c>
      <c r="F26" s="3"/>
      <c r="G26" s="4">
        <v>13743.05</v>
      </c>
      <c r="H26" s="3" t="s">
        <v>45</v>
      </c>
    </row>
    <row r="27" spans="1:8" ht="18.75" x14ac:dyDescent="0.3">
      <c r="A27" s="3"/>
      <c r="B27" s="4">
        <v>8</v>
      </c>
      <c r="C27" s="3" t="s">
        <v>15</v>
      </c>
      <c r="F27" s="3"/>
      <c r="G27" s="4">
        <v>35</v>
      </c>
      <c r="H27" s="3" t="s">
        <v>13</v>
      </c>
    </row>
    <row r="28" spans="1:8" ht="18.75" x14ac:dyDescent="0.3">
      <c r="A28" s="3"/>
      <c r="B28" s="4">
        <v>847.8</v>
      </c>
      <c r="C28" s="3" t="s">
        <v>30</v>
      </c>
      <c r="F28" s="3"/>
      <c r="G28" s="4">
        <v>76.34</v>
      </c>
      <c r="H28" s="3" t="s">
        <v>46</v>
      </c>
    </row>
    <row r="29" spans="1:8" ht="18.75" x14ac:dyDescent="0.3">
      <c r="A29" s="3"/>
      <c r="B29" s="4">
        <f>21692.57+4853.95+5630.3</f>
        <v>32176.82</v>
      </c>
      <c r="C29" s="3" t="s">
        <v>9</v>
      </c>
      <c r="F29" s="1"/>
      <c r="G29" s="2"/>
      <c r="H29" s="1"/>
    </row>
    <row r="30" spans="1:8" ht="18.75" x14ac:dyDescent="0.3">
      <c r="A30" s="3"/>
      <c r="B30" s="4">
        <f>562.34+179.22+191.77+88.19+103.01+76.64+26.85</f>
        <v>1228.02</v>
      </c>
      <c r="C30" s="3" t="s">
        <v>5</v>
      </c>
      <c r="F30" s="1"/>
      <c r="G30" s="2"/>
      <c r="H30" s="1"/>
    </row>
    <row r="31" spans="1:8" ht="18.75" x14ac:dyDescent="0.3">
      <c r="A31" s="3"/>
      <c r="B31" s="4">
        <f>35*2</f>
        <v>70</v>
      </c>
      <c r="C31" s="3" t="s">
        <v>13</v>
      </c>
      <c r="F31" s="1"/>
      <c r="G31" s="2"/>
      <c r="H31" s="1"/>
    </row>
    <row r="32" spans="1:8" ht="18.75" x14ac:dyDescent="0.3">
      <c r="A32" s="3"/>
      <c r="B32" s="4">
        <f>41.1+5503.67+3.32+67.26</f>
        <v>5615.35</v>
      </c>
      <c r="C32" s="3" t="s">
        <v>18</v>
      </c>
      <c r="F32" s="1"/>
      <c r="G32" s="2"/>
      <c r="H32" s="1"/>
    </row>
    <row r="33" spans="1:8" ht="18.75" x14ac:dyDescent="0.3">
      <c r="A33" s="3"/>
      <c r="B33" s="4">
        <f>8.13*2</f>
        <v>16.260000000000002</v>
      </c>
      <c r="C33" s="3" t="s">
        <v>14</v>
      </c>
      <c r="F33" s="1"/>
      <c r="G33" s="2"/>
      <c r="H33" s="1"/>
    </row>
    <row r="34" spans="1:8" ht="18.75" x14ac:dyDescent="0.3">
      <c r="F34" s="1"/>
      <c r="G34" s="2"/>
      <c r="H34" s="1"/>
    </row>
    <row r="35" spans="1:8" ht="18.75" x14ac:dyDescent="0.3">
      <c r="F35" s="1"/>
      <c r="G35" s="2"/>
      <c r="H35" s="1"/>
    </row>
    <row r="36" spans="1:8" ht="18.75" x14ac:dyDescent="0.3">
      <c r="F36" s="1"/>
      <c r="G36" s="2"/>
      <c r="H36" s="1"/>
    </row>
    <row r="37" spans="1:8" ht="18.75" x14ac:dyDescent="0.3">
      <c r="F37" s="1"/>
      <c r="G37" s="2"/>
      <c r="H37" s="1"/>
    </row>
  </sheetData>
  <sortState xmlns:xlrd2="http://schemas.microsoft.com/office/spreadsheetml/2017/richdata2" ref="B14:C33">
    <sortCondition ref="C14:C3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1</vt:i4>
      </vt:variant>
    </vt:vector>
  </HeadingPairs>
  <TitlesOfParts>
    <vt:vector size="1" baseType="lpstr">
      <vt:lpstr>List1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Miroslav</dc:creator>
  <cp:lastModifiedBy>Marina Mamić</cp:lastModifiedBy>
  <cp:lastPrinted>2026-06-03T08:05:28Z</cp:lastPrinted>
  <dcterms:created xsi:type="dcterms:W3CDTF">2026-06-03T07:44:26Z</dcterms:created>
  <dcterms:modified xsi:type="dcterms:W3CDTF">2026-09-22T08:54:27Z</dcterms:modified>
</cp:coreProperties>
</file>